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613181c4399e837/Website installatietechniek/rekenbladen/Techniekhavo/"/>
    </mc:Choice>
  </mc:AlternateContent>
  <bookViews>
    <workbookView showHorizontalScroll="0" showSheetTabs="0" xWindow="0" yWindow="0" windowWidth="28800" windowHeight="12300" autoFilterDateGrouping="0"/>
  </bookViews>
  <sheets>
    <sheet name="Materiaalkosten" sheetId="2" r:id="rId1"/>
    <sheet name="Uren berekenen" sheetId="3" r:id="rId2"/>
    <sheet name="Offerte" sheetId="4" r:id="rId3"/>
    <sheet name="Warmteverliesberekening" sheetId="6" r:id="rId4"/>
    <sheet name="Leidingdiameters" sheetId="7" r:id="rId5"/>
  </sheets>
  <externalReferences>
    <externalReference r:id="rId6"/>
    <externalReference r:id="rId7"/>
    <externalReference r:id="rId8"/>
    <externalReference r:id="rId9"/>
  </externalReferences>
  <definedNames>
    <definedName name="_Zi1" localSheetId="4">'[3]31'!$V$14:$W$26</definedName>
    <definedName name="_Zi1">#REF!</definedName>
    <definedName name="_Zi2" localSheetId="4">'[3]31'!$X$14:$Y$26</definedName>
    <definedName name="_Zi2">#REF!</definedName>
    <definedName name="_Zi3" localSheetId="4">'[3]31'!$Z$14:$AA$26</definedName>
    <definedName name="_Zi3">#REF!</definedName>
    <definedName name="aantalBSH" localSheetId="4">'[3]22'!$O$71:$P$73</definedName>
    <definedName name="aantalBSH">#REF!</definedName>
    <definedName name="aardafvoer" localSheetId="4">'[3]34'!$P$26:$Q$43</definedName>
    <definedName name="aardafvoer">#REF!</definedName>
    <definedName name="aardafvoerandersc1" localSheetId="4">'[3]34'!$P$67:$Q$84</definedName>
    <definedName name="aardafvoerandersc1">#REF!</definedName>
    <definedName name="aardafvoerandersc2" localSheetId="4">'[3]34'!$S$67:$T$84</definedName>
    <definedName name="aardafvoerandersc2">#REF!</definedName>
    <definedName name="aardafvoerc2" localSheetId="4">'[3]34'!$S$26:$T$43</definedName>
    <definedName name="aardafvoerc2">#REF!</definedName>
    <definedName name="aardafvoergasc1" localSheetId="4">'[3]34'!$P$47:$Q$64</definedName>
    <definedName name="aardafvoergasc1">#REF!</definedName>
    <definedName name="aardafvoergasc2" localSheetId="4">'[3]34'!$S$47:$T$64</definedName>
    <definedName name="aardafvoergasc2">#REF!</definedName>
    <definedName name="_xlnm.Print_Area" localSheetId="0">Materiaalkosten!$G$2:$J$27</definedName>
    <definedName name="_xlnm.Print_Area" localSheetId="2">Offerte!$G$2:$O$41</definedName>
    <definedName name="_xlnm.Print_Area" localSheetId="1">'Uren berekenen'!$H$2:$K$30</definedName>
    <definedName name="afvoerbuis" localSheetId="4">'[3]30'!$AF$32:$AG$40</definedName>
    <definedName name="afvoerbuis">#REF!</definedName>
    <definedName name="BSH" localSheetId="4">'[3]21'!$T$43:$U$45</definedName>
    <definedName name="BSH">#REF!</definedName>
    <definedName name="buitenwand1" localSheetId="4">'[3]07'!$V$59:$W$63</definedName>
    <definedName name="buitenwand1">#REF!</definedName>
    <definedName name="buitenwand2" localSheetId="4">'[3]07'!$V$67:$W$71</definedName>
    <definedName name="buitenwand2">#REF!</definedName>
    <definedName name="buitenwand3" localSheetId="4">'[3]07'!$V$74:$W$78</definedName>
    <definedName name="buitenwand3">#REF!</definedName>
    <definedName name="buitenwand4" localSheetId="4">'[3]07'!$V$81:$W$85</definedName>
    <definedName name="buitenwand4">#REF!</definedName>
    <definedName name="computers" localSheetId="4">'[3]07'!$M$73:$N$79</definedName>
    <definedName name="computers">#REF!</definedName>
    <definedName name="Diameter" localSheetId="4">'[3]21'!$AD$13:$AE$26</definedName>
    <definedName name="Diameter">#REF!</definedName>
    <definedName name="gaskoper" localSheetId="4">'[3]25'!$P$18:$Q$27</definedName>
    <definedName name="gaskoper">#REF!</definedName>
    <definedName name="gasstaal" localSheetId="4">'[3]25'!$P$46:$Q$55</definedName>
    <definedName name="gasstaal">#REF!</definedName>
    <definedName name="gelijktijdig" localSheetId="4">'[3]30'!$P$7:$Q$16</definedName>
    <definedName name="gelijktijdig">#REF!</definedName>
    <definedName name="inhoudexpansievat">#REF!</definedName>
    <definedName name="invoiceDescription" localSheetId="0">Materiaalkosten!$H$11</definedName>
    <definedName name="Keuzemateriaal" localSheetId="4">'[3]30'!$P$28:$Q$33</definedName>
    <definedName name="Keuzemateriaal">#REF!</definedName>
    <definedName name="koperenbuis" localSheetId="4">'[3]18'!$S$63:$T$72</definedName>
    <definedName name="koperenbuis">#REF!</definedName>
    <definedName name="lichtkoepels" localSheetId="4">'[3]07'!$Y$8:$Z$12</definedName>
    <definedName name="lichtkoepels">#REF!</definedName>
    <definedName name="luchtkanalen">#REF!</definedName>
    <definedName name="nonw" localSheetId="4">'[3]07'!$Y$17:$Z$23</definedName>
    <definedName name="nonw">#REF!</definedName>
    <definedName name="oliebenzine" localSheetId="4">'[3]33'!$AC$29:$AD$39</definedName>
    <definedName name="oliebenzine">#REF!</definedName>
    <definedName name="oostwest" localSheetId="4">'[3]07'!$V$8:$W$14</definedName>
    <definedName name="oostwest">#REF!</definedName>
    <definedName name="plafonddak" localSheetId="4">'[3]07'!$M$39:$N$45</definedName>
    <definedName name="plafonddak">#REF!</definedName>
    <definedName name="schaduwzijde" localSheetId="4">'[3]07'!$Y$27:$Z$33</definedName>
    <definedName name="schaduwzijde">#REF!</definedName>
    <definedName name="Selcteergebouw" localSheetId="4">'[3]35'!$O$42:$P$51</definedName>
    <definedName name="Selcteergebouw">#REF!</definedName>
    <definedName name="stalenbuis" localSheetId="4">'[3]18'!$P$63:$Q$80</definedName>
    <definedName name="stalenbuis">#REF!</definedName>
    <definedName name="Tabel1">#REF!</definedName>
    <definedName name="Tabel3Kb" localSheetId="4">'[3]23'!$O$31:$P$39</definedName>
    <definedName name="Tabel3Kb">#REF!</definedName>
    <definedName name="Tabel4" localSheetId="4">'[3]23'!$F$89:$G$99</definedName>
    <definedName name="Tabel4">#REF!</definedName>
    <definedName name="Tabel46">[2]Warmteverliesberekening!$T$106:$U$133</definedName>
    <definedName name="Tabel47">[2]Warmteverliesberekening!$X$106:$Y$133</definedName>
    <definedName name="Tabel48">[2]Warmteverliesberekening!$AB$106:$AC$133</definedName>
    <definedName name="Tabel49">[2]Warmteverliesberekening!$T$91:$U$92</definedName>
    <definedName name="Tabel5" localSheetId="4">'[4]cv leidingen dimensioneren'!#REF!</definedName>
    <definedName name="Tabel5">#REF!</definedName>
    <definedName name="Tabel50">[2]Warmteverliesberekening!$W$91:$X$92</definedName>
    <definedName name="Tabel51">[2]Warmteverliesberekening!$Z$91:$AA$92</definedName>
    <definedName name="Tabel52">[2]Warmteverliesberekening!$AC$91:$AD$92</definedName>
    <definedName name="Tabel53">[2]Warmteverliesberekening!$AF$91:$AG$92</definedName>
    <definedName name="Tabel54">[2]Warmteverliesberekening!$AI$91:$AJ$92</definedName>
    <definedName name="Tabel55">[2]Warmteverliesberekening!$AL$91:$AM$92</definedName>
    <definedName name="Tabel56">[2]Warmteverliesberekening!$AO$91:$AP$92</definedName>
    <definedName name="Tabel57">[2]Warmteverliesberekening!$AR$91:$AS$92</definedName>
    <definedName name="Tabel58">[2]Warmteverliesberekening!$AU$91:$AV$92</definedName>
    <definedName name="Tabel59">[2]Warmteverliesberekening!$AX$91:$AY$92</definedName>
    <definedName name="tabel6">#REF!</definedName>
    <definedName name="Tabel60">[2]Warmteverliesberekening!$BA$91:$BB$92</definedName>
    <definedName name="Tabel61">[2]Warmteverliesberekening!$BD$91:$BE$92</definedName>
    <definedName name="Tabel62">[2]Warmteverliesberekening!$BG$91:$BH$92</definedName>
    <definedName name="Tabel63">[2]Warmteverliesberekening!$BJ$91:$BK$92</definedName>
    <definedName name="typeleiding" localSheetId="4">'[3]30'!$P$19:$Q$25</definedName>
    <definedName name="typeleiding">#REF!</definedName>
    <definedName name="ventilatiepersonen" localSheetId="4">'[3]07'!$M$54:$N$57</definedName>
    <definedName name="ventilatiepersonen">#REF!</definedName>
    <definedName name="verlichting" localSheetId="4">'[3]07'!$M$60:$N$62</definedName>
    <definedName name="verlichting">#REF!</definedName>
    <definedName name="Vet" localSheetId="4">'[3]31'!$AC$27:$AD$35</definedName>
    <definedName name="Vet">#REF!</definedName>
    <definedName name="Water">#REF!</definedName>
    <definedName name="zi1blad33" localSheetId="4">'[3]33'!$V$15:$W$27</definedName>
    <definedName name="zi1blad33">#REF!</definedName>
    <definedName name="zi2blad33" localSheetId="4">'[3]33'!$X$15:$Y$27</definedName>
    <definedName name="zi2blad33">#REF!</definedName>
    <definedName name="zi3blad33" localSheetId="4">'[3]33'!$Z$15:$AA$27</definedName>
    <definedName name="zi3blad33">#REF!</definedName>
    <definedName name="zozw" localSheetId="4">'[3]07'!$V$17:$W$23</definedName>
    <definedName name="zozw">#REF!</definedName>
    <definedName name="zuid" localSheetId="4">'[3]07'!$V$26:$W$32</definedName>
    <definedName name="zuid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7" l="1"/>
  <c r="R8" i="7"/>
  <c r="F9" i="7"/>
  <c r="I9" i="7" s="1"/>
  <c r="H9" i="7" s="1"/>
  <c r="G9" i="7"/>
  <c r="J9" i="7"/>
  <c r="K9" i="7"/>
  <c r="L9" i="7"/>
  <c r="R9" i="7"/>
  <c r="F10" i="7"/>
  <c r="I10" i="7" s="1"/>
  <c r="H10" i="7" s="1"/>
  <c r="G10" i="7"/>
  <c r="J10" i="7"/>
  <c r="K10" i="7"/>
  <c r="L10" i="7"/>
  <c r="R10" i="7"/>
  <c r="F11" i="7"/>
  <c r="I11" i="7" s="1"/>
  <c r="H11" i="7" s="1"/>
  <c r="G11" i="7"/>
  <c r="J11" i="7"/>
  <c r="K11" i="7"/>
  <c r="L11" i="7"/>
  <c r="R11" i="7"/>
  <c r="F12" i="7"/>
  <c r="I12" i="7" s="1"/>
  <c r="H12" i="7" s="1"/>
  <c r="G12" i="7"/>
  <c r="J12" i="7"/>
  <c r="K12" i="7"/>
  <c r="L12" i="7"/>
  <c r="R12" i="7"/>
  <c r="F13" i="7"/>
  <c r="I13" i="7" s="1"/>
  <c r="H13" i="7" s="1"/>
  <c r="G13" i="7"/>
  <c r="J13" i="7"/>
  <c r="K13" i="7"/>
  <c r="L13" i="7"/>
  <c r="F14" i="7"/>
  <c r="G14" i="7"/>
  <c r="I14" i="7"/>
  <c r="H14" i="7" s="1"/>
  <c r="J14" i="7"/>
  <c r="K14" i="7"/>
  <c r="L14" i="7"/>
  <c r="F15" i="7"/>
  <c r="G15" i="7" s="1"/>
  <c r="J15" i="7"/>
  <c r="F16" i="7"/>
  <c r="L16" i="7" s="1"/>
  <c r="G16" i="7"/>
  <c r="K16" i="7"/>
  <c r="F17" i="7"/>
  <c r="I17" i="7" s="1"/>
  <c r="H17" i="7" s="1"/>
  <c r="G17" i="7"/>
  <c r="J17" i="7"/>
  <c r="K17" i="7"/>
  <c r="L17" i="7"/>
  <c r="F18" i="7"/>
  <c r="G18" i="7"/>
  <c r="I18" i="7"/>
  <c r="H18" i="7" s="1"/>
  <c r="J18" i="7"/>
  <c r="K18" i="7"/>
  <c r="L18" i="7"/>
  <c r="F19" i="7"/>
  <c r="G19" i="7" s="1"/>
  <c r="F20" i="7"/>
  <c r="L20" i="7" s="1"/>
  <c r="G20" i="7"/>
  <c r="K20" i="7"/>
  <c r="F21" i="7"/>
  <c r="I21" i="7" s="1"/>
  <c r="H21" i="7" s="1"/>
  <c r="G21" i="7"/>
  <c r="J21" i="7"/>
  <c r="K21" i="7"/>
  <c r="L21" i="7"/>
  <c r="F22" i="7"/>
  <c r="G22" i="7"/>
  <c r="I22" i="7"/>
  <c r="H22" i="7" s="1"/>
  <c r="J22" i="7"/>
  <c r="K22" i="7"/>
  <c r="L22" i="7"/>
  <c r="F23" i="7"/>
  <c r="G23" i="7" s="1"/>
  <c r="J23" i="7"/>
  <c r="F24" i="7"/>
  <c r="G24" i="7" s="1"/>
  <c r="S24" i="7"/>
  <c r="S25" i="7" s="1"/>
  <c r="S23" i="7" s="1"/>
  <c r="F25" i="7"/>
  <c r="G25" i="7" s="1"/>
  <c r="J25" i="7"/>
  <c r="F26" i="7"/>
  <c r="G26" i="7" s="1"/>
  <c r="J26" i="7"/>
  <c r="F27" i="7"/>
  <c r="L27" i="7" s="1"/>
  <c r="G27" i="7"/>
  <c r="J27" i="7"/>
  <c r="K27" i="7"/>
  <c r="F28" i="7"/>
  <c r="I28" i="7" s="1"/>
  <c r="H28" i="7" s="1"/>
  <c r="G28" i="7"/>
  <c r="K28" i="7"/>
  <c r="L28" i="7"/>
  <c r="F29" i="7"/>
  <c r="G29" i="7"/>
  <c r="I29" i="7"/>
  <c r="H29" i="7" s="1"/>
  <c r="J29" i="7"/>
  <c r="K29" i="7"/>
  <c r="L29" i="7"/>
  <c r="F30" i="7"/>
  <c r="G30" i="7" s="1"/>
  <c r="J30" i="7"/>
  <c r="F31" i="7"/>
  <c r="L31" i="7" s="1"/>
  <c r="G31" i="7"/>
  <c r="K31" i="7"/>
  <c r="F32" i="7"/>
  <c r="I32" i="7" s="1"/>
  <c r="H32" i="7" s="1"/>
  <c r="G32" i="7"/>
  <c r="J32" i="7"/>
  <c r="K32" i="7"/>
  <c r="L32" i="7"/>
  <c r="F33" i="7"/>
  <c r="G33" i="7"/>
  <c r="I33" i="7"/>
  <c r="H33" i="7" s="1"/>
  <c r="J33" i="7"/>
  <c r="K33" i="7"/>
  <c r="L33" i="7"/>
  <c r="F34" i="7"/>
  <c r="G34" i="7" s="1"/>
  <c r="F35" i="7"/>
  <c r="L35" i="7" s="1"/>
  <c r="G35" i="7"/>
  <c r="J35" i="7"/>
  <c r="K35" i="7"/>
  <c r="F36" i="7"/>
  <c r="I36" i="7" s="1"/>
  <c r="H36" i="7" s="1"/>
  <c r="G36" i="7"/>
  <c r="K36" i="7"/>
  <c r="L36" i="7"/>
  <c r="J24" i="7" l="1"/>
  <c r="I23" i="7"/>
  <c r="H23" i="7" s="1"/>
  <c r="I34" i="7"/>
  <c r="H34" i="7" s="1"/>
  <c r="I26" i="7"/>
  <c r="H26" i="7" s="1"/>
  <c r="I25" i="7"/>
  <c r="H25" i="7" s="1"/>
  <c r="I24" i="7"/>
  <c r="H24" i="7" s="1"/>
  <c r="J20" i="7"/>
  <c r="I19" i="7"/>
  <c r="H19" i="7" s="1"/>
  <c r="L26" i="7"/>
  <c r="L24" i="7"/>
  <c r="L23" i="7"/>
  <c r="I20" i="7"/>
  <c r="H20" i="7" s="1"/>
  <c r="L19" i="7"/>
  <c r="I16" i="7"/>
  <c r="H16" i="7" s="1"/>
  <c r="L15" i="7"/>
  <c r="J34" i="7"/>
  <c r="J19" i="7"/>
  <c r="J31" i="7"/>
  <c r="I30" i="7"/>
  <c r="H30" i="7" s="1"/>
  <c r="J16" i="7"/>
  <c r="I15" i="7"/>
  <c r="H15" i="7" s="1"/>
  <c r="J36" i="7"/>
  <c r="I35" i="7"/>
  <c r="H35" i="7" s="1"/>
  <c r="L34" i="7"/>
  <c r="I31" i="7"/>
  <c r="H31" i="7" s="1"/>
  <c r="L30" i="7"/>
  <c r="J28" i="7"/>
  <c r="I27" i="7"/>
  <c r="H27" i="7" s="1"/>
  <c r="L25" i="7"/>
  <c r="K34" i="7"/>
  <c r="K30" i="7"/>
  <c r="K26" i="7"/>
  <c r="K25" i="7"/>
  <c r="K24" i="7"/>
  <c r="K23" i="7"/>
  <c r="K19" i="7"/>
  <c r="K15" i="7"/>
  <c r="AG99" i="6" l="1"/>
  <c r="AF99" i="6"/>
  <c r="AF98" i="6" s="1"/>
  <c r="K39" i="6" s="1"/>
  <c r="AE99" i="6"/>
  <c r="AD99" i="6"/>
  <c r="AC99" i="6"/>
  <c r="AB99" i="6"/>
  <c r="AB98" i="6" s="1"/>
  <c r="K31" i="6" s="1"/>
  <c r="AA99" i="6"/>
  <c r="Z99" i="6"/>
  <c r="Y99" i="6"/>
  <c r="X99" i="6"/>
  <c r="X98" i="6" s="1"/>
  <c r="K23" i="6" s="1"/>
  <c r="W99" i="6"/>
  <c r="V99" i="6"/>
  <c r="U99" i="6"/>
  <c r="T99" i="6"/>
  <c r="T98" i="6" s="1"/>
  <c r="K15" i="6" s="1"/>
  <c r="S99" i="6"/>
  <c r="S98" i="6" s="1"/>
  <c r="K13" i="6" s="1"/>
  <c r="AG98" i="6"/>
  <c r="K41" i="6" s="1"/>
  <c r="AE98" i="6"/>
  <c r="K37" i="6" s="1"/>
  <c r="AD98" i="6"/>
  <c r="AC98" i="6"/>
  <c r="AA98" i="6"/>
  <c r="K29" i="6" s="1"/>
  <c r="Z98" i="6"/>
  <c r="K27" i="6" s="1"/>
  <c r="Y98" i="6"/>
  <c r="W98" i="6"/>
  <c r="K21" i="6" s="1"/>
  <c r="V98" i="6"/>
  <c r="U98" i="6"/>
  <c r="K17" i="6" s="1"/>
  <c r="AD97" i="6"/>
  <c r="Z97" i="6"/>
  <c r="V97" i="6"/>
  <c r="AG96" i="6"/>
  <c r="BK92" i="6" s="1"/>
  <c r="AF96" i="6"/>
  <c r="BH92" i="6" s="1"/>
  <c r="AE96" i="6"/>
  <c r="BE92" i="6" s="1"/>
  <c r="AD96" i="6"/>
  <c r="BB92" i="6" s="1"/>
  <c r="AC96" i="6"/>
  <c r="AY92" i="6" s="1"/>
  <c r="AB96" i="6"/>
  <c r="AV92" i="6" s="1"/>
  <c r="AA96" i="6"/>
  <c r="Z96" i="6"/>
  <c r="AP92" i="6" s="1"/>
  <c r="Y96" i="6"/>
  <c r="AM92" i="6" s="1"/>
  <c r="X96" i="6"/>
  <c r="AJ92" i="6" s="1"/>
  <c r="W96" i="6"/>
  <c r="V96" i="6"/>
  <c r="U96" i="6"/>
  <c r="AA92" i="6" s="1"/>
  <c r="AG95" i="6"/>
  <c r="BK91" i="6" s="1"/>
  <c r="AF95" i="6"/>
  <c r="BH91" i="6" s="1"/>
  <c r="AE95" i="6"/>
  <c r="BE91" i="6" s="1"/>
  <c r="AD95" i="6"/>
  <c r="BB91" i="6" s="1"/>
  <c r="AC95" i="6"/>
  <c r="AB95" i="6"/>
  <c r="AV91" i="6" s="1"/>
  <c r="AA95" i="6"/>
  <c r="AS91" i="6" s="1"/>
  <c r="Z95" i="6"/>
  <c r="AP91" i="6" s="1"/>
  <c r="Y95" i="6"/>
  <c r="AM91" i="6" s="1"/>
  <c r="X95" i="6"/>
  <c r="AJ91" i="6" s="1"/>
  <c r="W95" i="6"/>
  <c r="AG91" i="6" s="1"/>
  <c r="V95" i="6"/>
  <c r="AD91" i="6" s="1"/>
  <c r="U95" i="6"/>
  <c r="AA91" i="6" s="1"/>
  <c r="T95" i="6"/>
  <c r="X91" i="6" s="1"/>
  <c r="AS92" i="6"/>
  <c r="AG92" i="6"/>
  <c r="AD92" i="6"/>
  <c r="AY91" i="6"/>
  <c r="R78" i="6"/>
  <c r="AE97" i="6" s="1"/>
  <c r="AE94" i="6" s="1"/>
  <c r="L37" i="6" s="1"/>
  <c r="I41" i="6"/>
  <c r="I39" i="6"/>
  <c r="I37" i="6"/>
  <c r="K35" i="6"/>
  <c r="I35" i="6"/>
  <c r="K33" i="6"/>
  <c r="I33" i="6"/>
  <c r="I31" i="6"/>
  <c r="I29" i="6"/>
  <c r="I27" i="6"/>
  <c r="K25" i="6"/>
  <c r="I25" i="6"/>
  <c r="I23" i="6"/>
  <c r="I21" i="6"/>
  <c r="K19" i="6"/>
  <c r="I19" i="6"/>
  <c r="I17" i="6"/>
  <c r="I15" i="6"/>
  <c r="I13" i="6"/>
  <c r="V94" i="6" l="1"/>
  <c r="L19" i="6" s="1"/>
  <c r="AD94" i="6"/>
  <c r="L35" i="6" s="1"/>
  <c r="Z94" i="6"/>
  <c r="L27" i="6" s="1"/>
  <c r="S96" i="6"/>
  <c r="U92" i="6" s="1"/>
  <c r="S95" i="6"/>
  <c r="U91" i="6" s="1"/>
  <c r="T97" i="6"/>
  <c r="X97" i="6"/>
  <c r="X94" i="6" s="1"/>
  <c r="L23" i="6" s="1"/>
  <c r="AB97" i="6"/>
  <c r="AB94" i="6" s="1"/>
  <c r="L31" i="6" s="1"/>
  <c r="AF97" i="6"/>
  <c r="AF94" i="6" s="1"/>
  <c r="L39" i="6" s="1"/>
  <c r="T96" i="6"/>
  <c r="X92" i="6" s="1"/>
  <c r="U97" i="6"/>
  <c r="U94" i="6" s="1"/>
  <c r="L17" i="6" s="1"/>
  <c r="Y97" i="6"/>
  <c r="Y94" i="6" s="1"/>
  <c r="L25" i="6" s="1"/>
  <c r="AC97" i="6"/>
  <c r="AC94" i="6" s="1"/>
  <c r="L33" i="6" s="1"/>
  <c r="AG97" i="6"/>
  <c r="AG94" i="6" s="1"/>
  <c r="L41" i="6" s="1"/>
  <c r="S97" i="6"/>
  <c r="W97" i="6"/>
  <c r="W94" i="6" s="1"/>
  <c r="L21" i="6" s="1"/>
  <c r="AA97" i="6"/>
  <c r="AA94" i="6" s="1"/>
  <c r="L29" i="6" s="1"/>
  <c r="S94" i="6" l="1"/>
  <c r="L13" i="6" s="1"/>
  <c r="T94" i="6"/>
  <c r="L15" i="6" s="1"/>
  <c r="L43" i="6" l="1"/>
  <c r="L45" i="6" s="1"/>
  <c r="L47" i="6" l="1"/>
  <c r="G3" i="2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/>
  <c r="I26" i="2"/>
  <c r="J26" i="2" s="1"/>
  <c r="J27" i="2" l="1"/>
  <c r="I14" i="4"/>
  <c r="I31" i="3"/>
  <c r="K31" i="3" s="1"/>
  <c r="H3" i="3"/>
</calcChain>
</file>

<file path=xl/comments1.xml><?xml version="1.0" encoding="utf-8"?>
<comments xmlns="http://schemas.openxmlformats.org/spreadsheetml/2006/main">
  <authors>
    <author>Kees van Ingen</author>
  </authors>
  <commentList>
    <comment ref="C10" authorId="0" shapeId="0">
      <text>
        <r>
          <rPr>
            <b/>
            <sz val="8"/>
            <color indexed="12"/>
            <rFont val="Tahoma"/>
            <family val="2"/>
          </rPr>
          <t>Selecteer d.m.v. de onderstaande grijze balk de desbetreffende ruimte.</t>
        </r>
      </text>
    </comment>
    <comment ref="F10" authorId="0" shapeId="0">
      <text>
        <r>
          <rPr>
            <b/>
            <sz val="8"/>
            <color indexed="12"/>
            <rFont val="Tahoma"/>
            <family val="2"/>
          </rPr>
          <t>Vul in deze kolom de lengte van de ruimte in.
( in meters )</t>
        </r>
      </text>
    </comment>
    <comment ref="G10" authorId="0" shapeId="0">
      <text>
        <r>
          <rPr>
            <b/>
            <sz val="8"/>
            <color indexed="12"/>
            <rFont val="Tahoma"/>
            <family val="2"/>
          </rPr>
          <t>Vul in deze kolom de breedte van de ruimte in.
( in meters )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8"/>
            <color indexed="12"/>
            <rFont val="Tahoma"/>
            <family val="2"/>
          </rPr>
          <t>Vul in deze kolom de hoogte van de ruimte in.
( in meters )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8"/>
            <color indexed="12"/>
            <rFont val="Tahoma"/>
            <family val="2"/>
          </rPr>
          <t>In deze kolom wordt automatisch de netto ruimte inhoud berekend.
( in m3 )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K10" authorId="0" shapeId="0">
      <text>
        <r>
          <rPr>
            <b/>
            <sz val="8"/>
            <color indexed="12"/>
            <rFont val="Tahoma"/>
            <family val="2"/>
          </rPr>
          <t>In deze kolom wordt automatisch de temperatuur van de geselecteerde ruimte geplaatst.</t>
        </r>
      </text>
    </comment>
    <comment ref="L10" authorId="0" shapeId="0">
      <text>
        <r>
          <rPr>
            <b/>
            <sz val="8"/>
            <color indexed="12"/>
            <rFont val="Tahoma"/>
            <family val="2"/>
          </rPr>
          <t>In deze kolom wordt het warmteverlies van de ruimte weergegeven.
( In Watt )</t>
        </r>
      </text>
    </comment>
  </commentList>
</comments>
</file>

<file path=xl/sharedStrings.xml><?xml version="1.0" encoding="utf-8"?>
<sst xmlns="http://schemas.openxmlformats.org/spreadsheetml/2006/main" count="728" uniqueCount="481">
  <si>
    <t>Techniek Havo</t>
  </si>
  <si>
    <t>Materiaal kosten</t>
  </si>
  <si>
    <t>aantal</t>
  </si>
  <si>
    <t>omschrijving</t>
  </si>
  <si>
    <t>prijs per eenheid</t>
  </si>
  <si>
    <t>totaal</t>
  </si>
  <si>
    <t>Selecteer materiaal</t>
  </si>
  <si>
    <t>Paneelradiator 2 plaats 500x300 mm 708 W</t>
  </si>
  <si>
    <t>Paneelradiator 1 plaats 500x300 mm 282 W</t>
  </si>
  <si>
    <t xml:space="preserve">Radiatorenverdeler 2 groeps </t>
  </si>
  <si>
    <t>Expansievat 18 liter</t>
  </si>
  <si>
    <t>Expansievatbeugel</t>
  </si>
  <si>
    <t>Radiator stop 1/2"</t>
  </si>
  <si>
    <t>Radiator ontluchter 1/2"</t>
  </si>
  <si>
    <t>Vul- en aftapkraan 1/2"</t>
  </si>
  <si>
    <t>Rechte radiatorkraan 1/2"</t>
  </si>
  <si>
    <t>Haakse radiatorkraan 1/2"</t>
  </si>
  <si>
    <t>Rechte thermostatische radiatorkraan 1/2"</t>
  </si>
  <si>
    <t>Haakse thermostatische radiatorkraan 1/2"</t>
  </si>
  <si>
    <t>Rechte radiator koppeling 1/2"</t>
  </si>
  <si>
    <t>Haakse radiatorkoppeling 1/2"</t>
  </si>
  <si>
    <t>Voetventiel 1/2"</t>
  </si>
  <si>
    <t>Radiator onderblok 1/2"-16 mm press</t>
  </si>
  <si>
    <t>Puntstukken 1/2"-16 mm press</t>
  </si>
  <si>
    <t>DUPLO pijpbeugel 15 mm HOH 60 mm</t>
  </si>
  <si>
    <t>Totaal</t>
  </si>
  <si>
    <t>DUPLO pijpbeugel 22 mm/1/2" HOH 60 mm</t>
  </si>
  <si>
    <t>T-stuk verlopend 22-15-15 mm knel</t>
  </si>
  <si>
    <t>T-stuk verlopend 22-15-22 mm knel</t>
  </si>
  <si>
    <t>T-stuk verlopend 15-1/2"-15 mm knel</t>
  </si>
  <si>
    <t>T-stuk verlopend 22-22-15 mm knel</t>
  </si>
  <si>
    <t>T-stuk verlopend 22-1/2"-22 mm knel</t>
  </si>
  <si>
    <t>Knelring messing 15 mm</t>
  </si>
  <si>
    <t>Knelring messing 22 mm</t>
  </si>
  <si>
    <t>Knelkap 15 mm</t>
  </si>
  <si>
    <t>Knelkap 22 mm</t>
  </si>
  <si>
    <t>Manometer</t>
  </si>
  <si>
    <t>Overstortventiel</t>
  </si>
  <si>
    <t>Sok 15 cap.</t>
  </si>
  <si>
    <t>Sok 22 cap.</t>
  </si>
  <si>
    <t>T-stuk 15 cap.</t>
  </si>
  <si>
    <t>T-stuk verlopend15-22-15 cap.</t>
  </si>
  <si>
    <t>T-stuk 22 cap.</t>
  </si>
  <si>
    <t>T-stuk verlopend 22-15-15 cap.</t>
  </si>
  <si>
    <t>T-stuk verlopend 22-15-22 cap.</t>
  </si>
  <si>
    <t>Sok verlopend 22-15 cap.</t>
  </si>
  <si>
    <t>Materialen Watertoevoer</t>
  </si>
  <si>
    <t>Koperen buis 12 mm</t>
  </si>
  <si>
    <t>Koperen buis 15 mm</t>
  </si>
  <si>
    <t>Koperen buis 22 mm</t>
  </si>
  <si>
    <t>Kap 12 cap.</t>
  </si>
  <si>
    <t>Kap 15 cap.</t>
  </si>
  <si>
    <t>Kap 22 cap.</t>
  </si>
  <si>
    <t>Knie 12 cap.</t>
  </si>
  <si>
    <t>Knie 15 cap.</t>
  </si>
  <si>
    <t>Knie 22 cap.</t>
  </si>
  <si>
    <t>Muurplaat 3/8"-12 cap.</t>
  </si>
  <si>
    <t>Muurplaat 1/2"-12 cap.</t>
  </si>
  <si>
    <t>Muurplaat 3/8"-15 cap.</t>
  </si>
  <si>
    <t>Muurplaat 1/2"-15 cap.</t>
  </si>
  <si>
    <t>Muurplaatbeugel 15 mm HOH 150</t>
  </si>
  <si>
    <t>Puntstuk 1/2"-15 cap.</t>
  </si>
  <si>
    <t>Sok 12 cap.</t>
  </si>
  <si>
    <t>Soldeerring 15-12 cap.</t>
  </si>
  <si>
    <t>Stopkraan 12 cap.</t>
  </si>
  <si>
    <t>Stopkraan 15 cap.</t>
  </si>
  <si>
    <t>Stopkraan 22 cap.</t>
  </si>
  <si>
    <t>Aftapper voor stopkraan 1/4"</t>
  </si>
  <si>
    <t>T-stuk 12 cap.</t>
  </si>
  <si>
    <t>T-stuk verlopend 12-15-12 cap.</t>
  </si>
  <si>
    <t>T-stuk verlopend 15-12-12 cap.</t>
  </si>
  <si>
    <t>T-stuk verlopend 15-12-15 cap.</t>
  </si>
  <si>
    <t>T-stuk verlopend 15-15-12 cap.</t>
  </si>
  <si>
    <t>Sok verlopend 15-12 cap.</t>
  </si>
  <si>
    <t>Slangwartelkraan 1/2"</t>
  </si>
  <si>
    <t>Hoekstopkraan 3/8"x10</t>
  </si>
  <si>
    <t>Hoekstopkraan 1/2"x12 cap.</t>
  </si>
  <si>
    <t>Wastafelmengkraan</t>
  </si>
  <si>
    <t>Fonteinkraan 1/2"</t>
  </si>
  <si>
    <t>Douchemengkraan</t>
  </si>
  <si>
    <t>Badmengkraan</t>
  </si>
  <si>
    <t>S koppeling 3/4"x 1/2"</t>
  </si>
  <si>
    <t>Inlaatcombinatie 15 mm knel</t>
  </si>
  <si>
    <t>Watermeter 3/4"</t>
  </si>
  <si>
    <t>Watermeterbeugel met kopp. 3/4"</t>
  </si>
  <si>
    <t>Keerklep 3/4"x22 mm knel</t>
  </si>
  <si>
    <t>Materialen Verwarming</t>
  </si>
  <si>
    <t>Radiator onderconsole</t>
  </si>
  <si>
    <t>Radiator zijconsole</t>
  </si>
  <si>
    <t>Knelset 1/2"</t>
  </si>
  <si>
    <t>Dunwandig stalen buis 15 mm</t>
  </si>
  <si>
    <t>Dunwandig stalen buis 22 mm</t>
  </si>
  <si>
    <t>Knie 15 mm knel</t>
  </si>
  <si>
    <t>Knie verlopend 22-15 mm knel</t>
  </si>
  <si>
    <t>Knie 22 mm knel</t>
  </si>
  <si>
    <t>Muurplaat 1/2"-15 mm knel</t>
  </si>
  <si>
    <t>Puntstuk 1/2"-15 mm knel</t>
  </si>
  <si>
    <t>Puntstuk 3/4"-22 mm knel</t>
  </si>
  <si>
    <t>Koppelling 15 mm knel</t>
  </si>
  <si>
    <t>Koppelling verlopend 22- 15 mm knel</t>
  </si>
  <si>
    <t>Koppelling 22 mm knel</t>
  </si>
  <si>
    <t>T-stuk 15 mm knel</t>
  </si>
  <si>
    <t>T-stuk 22 mm knel</t>
  </si>
  <si>
    <t>Materiaal Sanitair</t>
  </si>
  <si>
    <t>Wastafel 60 cm</t>
  </si>
  <si>
    <t>Fonteinbakje</t>
  </si>
  <si>
    <t>Wastafelbouten</t>
  </si>
  <si>
    <t>Laag hangend reservoir</t>
  </si>
  <si>
    <t>Fonteinkraan</t>
  </si>
  <si>
    <t>Wastafelkraan</t>
  </si>
  <si>
    <t>Bekersifon</t>
  </si>
  <si>
    <t>PE buis 32 mm</t>
  </si>
  <si>
    <t>PE buis 40 mm</t>
  </si>
  <si>
    <t>PE buis 50 mm</t>
  </si>
  <si>
    <t>PE buis 75 mm</t>
  </si>
  <si>
    <t>PE bocht 32 45gr.</t>
  </si>
  <si>
    <t>PE bocht 32 90gr.</t>
  </si>
  <si>
    <t>PE bocht 40 45gr.</t>
  </si>
  <si>
    <t>PE bocht 40 90gr.</t>
  </si>
  <si>
    <t>PE bocht 50 45gr.</t>
  </si>
  <si>
    <t>PE bocht 50 90gr.</t>
  </si>
  <si>
    <t>PE bocht 75 45gr.</t>
  </si>
  <si>
    <t>PE bocht 75 90gr.</t>
  </si>
  <si>
    <t>PE elektromof 32</t>
  </si>
  <si>
    <t>PE elektromof 40</t>
  </si>
  <si>
    <t>PE elektromof 50</t>
  </si>
  <si>
    <t>PE elektromof 75</t>
  </si>
  <si>
    <t>PE T-stuk 32 45gr. 3m</t>
  </si>
  <si>
    <t>PE T-stuk 32 90gr. 3m</t>
  </si>
  <si>
    <t>PE T-stuk 40 45gr. 3m</t>
  </si>
  <si>
    <t>PE T-stuk 40 90gr. 3m</t>
  </si>
  <si>
    <t>PE T-stuk 50 45gr. 3m</t>
  </si>
  <si>
    <t>PE T-stuk 50 90gr. 3m</t>
  </si>
  <si>
    <t>PE T-stuk 50-40 45gr. 3m</t>
  </si>
  <si>
    <t>PE T-stuk 75-50 45gr. 3m</t>
  </si>
  <si>
    <t>PE verloop 32-40</t>
  </si>
  <si>
    <t>PE verloop 40-50</t>
  </si>
  <si>
    <t>PE verloop 50-75</t>
  </si>
  <si>
    <t>PVC buis 32x3 mm</t>
  </si>
  <si>
    <t>PVC buis 40x3 mm</t>
  </si>
  <si>
    <t>PVC buis 50x3 mm</t>
  </si>
  <si>
    <t>PVC buis 75x3 mm</t>
  </si>
  <si>
    <t>PVC buis 110x3 mm</t>
  </si>
  <si>
    <t>PVC bocht 32 45gr. 2m</t>
  </si>
  <si>
    <t>PVC bocht 32 45gr. m/s</t>
  </si>
  <si>
    <t>PVC bocht 32 90gr. 2m</t>
  </si>
  <si>
    <t>PVC bocht 32 90gr. m/s</t>
  </si>
  <si>
    <t>PVC bocht 40 45gr. 2m</t>
  </si>
  <si>
    <t>PVC bocht 40 45gr. m/s</t>
  </si>
  <si>
    <t>PVC bocht 40 90gr. 2m</t>
  </si>
  <si>
    <t>PVC bocht 40 90gr. m/s</t>
  </si>
  <si>
    <t>PVC bocht 50 45gr. 2m</t>
  </si>
  <si>
    <t>PVC bocht 50 90gr. 2m</t>
  </si>
  <si>
    <t>PVC bocht 75 45gr. 2m</t>
  </si>
  <si>
    <t>PVC bocht 75 90gr. 2m</t>
  </si>
  <si>
    <t>PVC syfon 32</t>
  </si>
  <si>
    <t xml:space="preserve">PVC syfon 40 </t>
  </si>
  <si>
    <t>PVC T-stuk 32 45gr. 3m</t>
  </si>
  <si>
    <t>PVC T-stuk 32 90gr. 3m</t>
  </si>
  <si>
    <t>PVC T-stuk 40 45gr. 3m</t>
  </si>
  <si>
    <t>PVC T-stuk 40 90gr. 3m</t>
  </si>
  <si>
    <t>PVC T-stuk 50 45gr. 3m</t>
  </si>
  <si>
    <t>PVC T-stuk 50 90gr. 3m</t>
  </si>
  <si>
    <t>PVC T-stuk 75 45gr. 3m</t>
  </si>
  <si>
    <t>PVC T-stuk 75 90gr. 3m</t>
  </si>
  <si>
    <t>PVC T-stuk 110-75 45gr. 3m</t>
  </si>
  <si>
    <t>PVC T-stuk 110-75 90gr. 3m</t>
  </si>
  <si>
    <t>PVC T-stuk 110-50 45gr. 3m</t>
  </si>
  <si>
    <t>PVC T-stuk 110-50 90gr. 3m</t>
  </si>
  <si>
    <t>PVC inzetverloopring 32-40</t>
  </si>
  <si>
    <t>PVC inzetverloopring 40-50</t>
  </si>
  <si>
    <t>PVC inzetverloopring 50-75</t>
  </si>
  <si>
    <t>PVC steekmof/sok 32</t>
  </si>
  <si>
    <t>PVC steekmof/sok 40</t>
  </si>
  <si>
    <t>PVC steekmof/sok 50</t>
  </si>
  <si>
    <t>PVC steekmof/sok 75</t>
  </si>
  <si>
    <t>PVC beugel/zadel 32</t>
  </si>
  <si>
    <t>PVC beugel/zadel 40</t>
  </si>
  <si>
    <t>PVC beugel/zadel 50</t>
  </si>
  <si>
    <t>PVC beugel/zadel 75</t>
  </si>
  <si>
    <t>PP buis 32x3 mm</t>
  </si>
  <si>
    <t>PP buis 40x3 mm</t>
  </si>
  <si>
    <t>PP buis 50x3 mm</t>
  </si>
  <si>
    <t>PP buis 75x3 mm</t>
  </si>
  <si>
    <t>PP bocht 32 45gr. 2m</t>
  </si>
  <si>
    <t>PP bocht 32 45gr. m/s</t>
  </si>
  <si>
    <t>PP bocht 32 90gr. 2m</t>
  </si>
  <si>
    <t>PP bocht 32 90gr. m/s</t>
  </si>
  <si>
    <t>PP bocht 40 45gr. 2m</t>
  </si>
  <si>
    <t>PP bocht 40 45gr. m/s</t>
  </si>
  <si>
    <t>PP bocht 40 90gr. 2m</t>
  </si>
  <si>
    <t>PP bocht 40 90gr. m/s</t>
  </si>
  <si>
    <t>PP bocht 50 45gr. 2m</t>
  </si>
  <si>
    <t>PP bocht 50 90gr. 2m</t>
  </si>
  <si>
    <t>PP bocht 75 45gr. 2m</t>
  </si>
  <si>
    <t>PP bocht 75 90gr. 2m</t>
  </si>
  <si>
    <t xml:space="preserve">PP syfon 40 </t>
  </si>
  <si>
    <t>PP T-stuk 32 45gr. 3m</t>
  </si>
  <si>
    <t>PP T-stuk 32 90gr. 3m</t>
  </si>
  <si>
    <t>PP T-stuk 40 45gr. 3m</t>
  </si>
  <si>
    <t>PP T-stuk 40 90gr. 3m</t>
  </si>
  <si>
    <t>PP T-stuk 50-40 45gr. 3m</t>
  </si>
  <si>
    <t>PP T-stuk 50 45gr. 3m</t>
  </si>
  <si>
    <t>PP T-stuk 50 90gr. 3m</t>
  </si>
  <si>
    <t>PP T-stuk 75 45gr. 3m</t>
  </si>
  <si>
    <t>PP T-stuk 75 90gr. 3m</t>
  </si>
  <si>
    <t>PP verloop 40-32</t>
  </si>
  <si>
    <t>PP verloop 50-40</t>
  </si>
  <si>
    <t>PP verloop 75-50</t>
  </si>
  <si>
    <t>Bevestigingsmateriaal</t>
  </si>
  <si>
    <t>Flamco beugel 1/2" verzinkt</t>
  </si>
  <si>
    <t>Flamco beugel 3/4" verzinkt</t>
  </si>
  <si>
    <t>Flamco beugel 1" verzinkt</t>
  </si>
  <si>
    <t>Flamco beugel 15 koper</t>
  </si>
  <si>
    <t>Flamco beugel 22 koper</t>
  </si>
  <si>
    <t>Flamco beugel 15 mm verzinkt</t>
  </si>
  <si>
    <t>Flamco beugel 22 mm verzinkt</t>
  </si>
  <si>
    <t>Quick beugel 12 mm</t>
  </si>
  <si>
    <t>Quick beugel 15 mm</t>
  </si>
  <si>
    <t>Quick beugel 22 mm</t>
  </si>
  <si>
    <t>OBO beugel 12 mm</t>
  </si>
  <si>
    <t>OBO beugel 15 mm</t>
  </si>
  <si>
    <t>OBO beugel 22 mm</t>
  </si>
  <si>
    <t>Flamco rail M8</t>
  </si>
  <si>
    <t>Flamco schuifmoer M8</t>
  </si>
  <si>
    <t>Flamco klembusje M8</t>
  </si>
  <si>
    <t>Draadeind M8</t>
  </si>
  <si>
    <t>Zeskant moertje M8</t>
  </si>
  <si>
    <t>Sluitring M8</t>
  </si>
  <si>
    <t>Houtschroeven spaanplaat 3,5x20</t>
  </si>
  <si>
    <t>Uren berekening</t>
  </si>
  <si>
    <t>aantal uren</t>
  </si>
  <si>
    <t>uurtarief</t>
  </si>
  <si>
    <t>Selecteer</t>
  </si>
  <si>
    <t>Tekening maken</t>
  </si>
  <si>
    <t>Materiaal bestellen</t>
  </si>
  <si>
    <t>Leidingen in beugels monteren</t>
  </si>
  <si>
    <t>Opleveren / controleren</t>
  </si>
  <si>
    <t>Leidingen uitzetten</t>
  </si>
  <si>
    <t>Klantgesprek</t>
  </si>
  <si>
    <t>Ontwerp maken</t>
  </si>
  <si>
    <t>Tekening uitprinten</t>
  </si>
  <si>
    <t>Beproeven op dichtheid</t>
  </si>
  <si>
    <t>Offerte maken</t>
  </si>
  <si>
    <t>Appendages monteren</t>
  </si>
  <si>
    <t>Materiaal verzamelen</t>
  </si>
  <si>
    <t>Beugels monteren</t>
  </si>
  <si>
    <t>Materiaal uittrekken</t>
  </si>
  <si>
    <t>Calculeren</t>
  </si>
  <si>
    <t>Leidingen maken</t>
  </si>
  <si>
    <t>Toestellen aansluiten met Sifon</t>
  </si>
  <si>
    <t>Toestellen plaatsen</t>
  </si>
  <si>
    <t>Muurplaten monteren</t>
  </si>
  <si>
    <t>Aansluiten kranen</t>
  </si>
  <si>
    <t>Monteren radiator</t>
  </si>
  <si>
    <t>Afmonteren radiator</t>
  </si>
  <si>
    <t>Vullen installatie</t>
  </si>
  <si>
    <t>Aftekenen radiator</t>
  </si>
  <si>
    <t>Aan:</t>
  </si>
  <si>
    <t>dhr/mevr …….</t>
  </si>
  <si>
    <t>adres</t>
  </si>
  <si>
    <t>postcode en woonplaats</t>
  </si>
  <si>
    <t>Offerte</t>
  </si>
  <si>
    <t>Betreft:</t>
  </si>
  <si>
    <t>………………….</t>
  </si>
  <si>
    <t>Offerte datum:</t>
  </si>
  <si>
    <t>Geachte ……..</t>
  </si>
  <si>
    <t>Naar aanleiding van ons gesprek …….</t>
  </si>
  <si>
    <t>Deze prijsopgaaf is gebaseerd op :</t>
  </si>
  <si>
    <t>Materiaalkosten</t>
  </si>
  <si>
    <t xml:space="preserve">Loonkosten </t>
  </si>
  <si>
    <t>…..</t>
  </si>
  <si>
    <t>uur à €</t>
  </si>
  <si>
    <t>….....</t>
  </si>
  <si>
    <t>Korting op materialen</t>
  </si>
  <si>
    <t>%</t>
  </si>
  <si>
    <t>Totaalprijs exclusief BTW</t>
  </si>
  <si>
    <t>21% BTW</t>
  </si>
  <si>
    <t>Totaalprijs incl. BTW</t>
  </si>
  <si>
    <t>De offerte blijft 30 dagen geldig na de hierboven genoemde offerte datum.</t>
  </si>
  <si>
    <t>Op al onze werkzaamheden zijn al onze algemene voorwaarden zoals U reeds besproken van toepassing. Een exemplaar van deze voorwaarden zenden wij op verzoek graag toe.</t>
  </si>
  <si>
    <t>Wij zien uw reactie met belangstelling tegemoet. Indien u akkoord gaat met deze aanbieding verzoeken wij u deze onder aan de pagina te tekenen.</t>
  </si>
  <si>
    <t>Met vriendelijke groet,</t>
  </si>
  <si>
    <t>datum</t>
  </si>
  <si>
    <t>………………</t>
  </si>
  <si>
    <t>naam</t>
  </si>
  <si>
    <t xml:space="preserve">Handtekening </t>
  </si>
  <si>
    <t>naam bedijf</t>
  </si>
  <si>
    <t>opdrachtgever</t>
  </si>
  <si>
    <t>plaatsnaam</t>
  </si>
  <si>
    <t>© W.M. Kooij</t>
  </si>
  <si>
    <t>BEREKENING WARMTEVERLIES WONINGEN EN UTILITEIT GEBOUWEN</t>
  </si>
  <si>
    <t>BOUWPERIODE VAN HET PAND</t>
  </si>
  <si>
    <t>Gebouw na 2000 gebouwd</t>
  </si>
  <si>
    <t>selecteer soort vertrek</t>
  </si>
  <si>
    <t>Lengte</t>
  </si>
  <si>
    <t>breedte</t>
  </si>
  <si>
    <t>hoogte</t>
  </si>
  <si>
    <t>inhoud</t>
  </si>
  <si>
    <t>ruimte °C</t>
  </si>
  <si>
    <t>afgifte</t>
  </si>
  <si>
    <t>meters</t>
  </si>
  <si>
    <t>m3</t>
  </si>
  <si>
    <t>temperatuur</t>
  </si>
  <si>
    <t>watt</t>
  </si>
  <si>
    <t>TOTAAL WARMTEVERLIES IN WATT</t>
  </si>
  <si>
    <t>TOTAAL WARMTEVERLIES IN Kilo WATT</t>
  </si>
  <si>
    <t>CONDITIES:</t>
  </si>
  <si>
    <t>Buitentemperatuur</t>
  </si>
  <si>
    <t>: -10°C</t>
  </si>
  <si>
    <t>TOTAAL WATT PER M3 RUIMTE INHOUD</t>
  </si>
  <si>
    <t>Windsnelheid</t>
  </si>
  <si>
    <t>: 8 m/sec.</t>
  </si>
  <si>
    <t>Opwarmtoeslag</t>
  </si>
  <si>
    <t>: 5 W/m²</t>
  </si>
  <si>
    <t>Ventilatie</t>
  </si>
  <si>
    <t xml:space="preserve">: Conform Bouwbesluit </t>
  </si>
  <si>
    <t>Selecteer bouwperiode</t>
  </si>
  <si>
    <t>Gebouw voor 2000 gebouwd</t>
  </si>
  <si>
    <t>a</t>
  </si>
  <si>
    <t>Tabel49</t>
  </si>
  <si>
    <t>1e</t>
  </si>
  <si>
    <t>Tabel50</t>
  </si>
  <si>
    <t>2e</t>
  </si>
  <si>
    <t>Tabel51</t>
  </si>
  <si>
    <t>3e</t>
  </si>
  <si>
    <t>Tabel52</t>
  </si>
  <si>
    <t>4e</t>
  </si>
  <si>
    <t>Tabel53</t>
  </si>
  <si>
    <t>5e</t>
  </si>
  <si>
    <t>Tabel54</t>
  </si>
  <si>
    <t>6e</t>
  </si>
  <si>
    <t>Tabel55</t>
  </si>
  <si>
    <t>7e</t>
  </si>
  <si>
    <t>Tabel56</t>
  </si>
  <si>
    <t>8e</t>
  </si>
  <si>
    <t>Tabel57</t>
  </si>
  <si>
    <t>9e</t>
  </si>
  <si>
    <t>Tabel58</t>
  </si>
  <si>
    <t>10e</t>
  </si>
  <si>
    <t>Tabel59</t>
  </si>
  <si>
    <t>11e</t>
  </si>
  <si>
    <t>Tabel60</t>
  </si>
  <si>
    <t>12e</t>
  </si>
  <si>
    <t>Tabel61</t>
  </si>
  <si>
    <t>13e</t>
  </si>
  <si>
    <t>Tabel62</t>
  </si>
  <si>
    <t>14e</t>
  </si>
  <si>
    <t>Tabel63</t>
  </si>
  <si>
    <t>15e</t>
  </si>
  <si>
    <t>Woningbouw</t>
  </si>
  <si>
    <t>Utiliteitsgebouw</t>
  </si>
  <si>
    <t>b</t>
  </si>
  <si>
    <t>Afg.2</t>
  </si>
  <si>
    <t>Afg. 3</t>
  </si>
  <si>
    <t>Code tijd</t>
  </si>
  <si>
    <t>Code</t>
  </si>
  <si>
    <t>ruimte</t>
  </si>
  <si>
    <t>Woonkamer</t>
  </si>
  <si>
    <t>Keuken</t>
  </si>
  <si>
    <t>Woonkamer met open keuken</t>
  </si>
  <si>
    <r>
      <t xml:space="preserve">Afgifte 1 </t>
    </r>
    <r>
      <rPr>
        <b/>
        <sz val="10"/>
        <color indexed="12"/>
        <rFont val="Arial"/>
        <family val="2"/>
      </rPr>
      <t>voor</t>
    </r>
    <r>
      <rPr>
        <b/>
        <sz val="10"/>
        <rFont val="Arial"/>
        <family val="2"/>
      </rPr>
      <t xml:space="preserve"> 1990 gebouwd</t>
    </r>
  </si>
  <si>
    <r>
      <t xml:space="preserve">Afgifte 2 </t>
    </r>
    <r>
      <rPr>
        <b/>
        <sz val="10"/>
        <color indexed="12"/>
        <rFont val="Arial"/>
        <family val="2"/>
      </rPr>
      <t>na</t>
    </r>
    <r>
      <rPr>
        <b/>
        <sz val="10"/>
        <rFont val="Arial"/>
        <family val="2"/>
      </rPr>
      <t xml:space="preserve"> 1990 gebouwd</t>
    </r>
  </si>
  <si>
    <t>Studeerkamer</t>
  </si>
  <si>
    <t>Tabel46</t>
  </si>
  <si>
    <t>Temper.</t>
  </si>
  <si>
    <t>Tabel47</t>
  </si>
  <si>
    <t>Tabel48</t>
  </si>
  <si>
    <t>Slaapkamer</t>
  </si>
  <si>
    <t>Select</t>
  </si>
  <si>
    <t>Zit-slaapkamer</t>
  </si>
  <si>
    <t>Woonk</t>
  </si>
  <si>
    <t>20°C</t>
  </si>
  <si>
    <t>Badkamer</t>
  </si>
  <si>
    <t>keuken</t>
  </si>
  <si>
    <t>Hobby-ruimte</t>
  </si>
  <si>
    <t>Wo/keuk</t>
  </si>
  <si>
    <t>Gang, Hal, Overloop</t>
  </si>
  <si>
    <t>Studeer</t>
  </si>
  <si>
    <t>Toilet</t>
  </si>
  <si>
    <t>Slaapk</t>
  </si>
  <si>
    <t>Zolder</t>
  </si>
  <si>
    <t>Zit Slaapk</t>
  </si>
  <si>
    <t>Garage</t>
  </si>
  <si>
    <t>Badk</t>
  </si>
  <si>
    <t>22°C</t>
  </si>
  <si>
    <t>Berging (minimaal)</t>
  </si>
  <si>
    <t>Hobby</t>
  </si>
  <si>
    <t>18°C</t>
  </si>
  <si>
    <t>Studio</t>
  </si>
  <si>
    <t>Hal</t>
  </si>
  <si>
    <t>15°C</t>
  </si>
  <si>
    <t>Kantoren</t>
  </si>
  <si>
    <t>WC</t>
  </si>
  <si>
    <t>Toiletten</t>
  </si>
  <si>
    <t>Archiefruimten</t>
  </si>
  <si>
    <t>8°C</t>
  </si>
  <si>
    <t>Verpleegkamers</t>
  </si>
  <si>
    <t>Berg</t>
  </si>
  <si>
    <t>5°C</t>
  </si>
  <si>
    <t>Klaslokalen</t>
  </si>
  <si>
    <t>Gymnastieklokalen</t>
  </si>
  <si>
    <t>Kant</t>
  </si>
  <si>
    <t>Docentenkamers</t>
  </si>
  <si>
    <t>Personeelsruimten</t>
  </si>
  <si>
    <t>Archief</t>
  </si>
  <si>
    <t>12°C</t>
  </si>
  <si>
    <t>Werkplaatsen</t>
  </si>
  <si>
    <t>Verpl</t>
  </si>
  <si>
    <t>Verkeersruimte 18°C</t>
  </si>
  <si>
    <t>Klasl</t>
  </si>
  <si>
    <t>Ruimte 20°C</t>
  </si>
  <si>
    <t>Gym</t>
  </si>
  <si>
    <t>Ruimte 22°C</t>
  </si>
  <si>
    <t>Docent</t>
  </si>
  <si>
    <t>Ruimte 24°C</t>
  </si>
  <si>
    <t>Persone</t>
  </si>
  <si>
    <t>Werkpl.</t>
  </si>
  <si>
    <t>Verkeer</t>
  </si>
  <si>
    <t>Verkeersr</t>
  </si>
  <si>
    <t>20graden</t>
  </si>
  <si>
    <t>22graden</t>
  </si>
  <si>
    <t>24graden</t>
  </si>
  <si>
    <t>24°C</t>
  </si>
  <si>
    <t>DN 400</t>
  </si>
  <si>
    <t>DN 350</t>
  </si>
  <si>
    <t>DN 300</t>
  </si>
  <si>
    <t>DN 250</t>
  </si>
  <si>
    <t>DN 200</t>
  </si>
  <si>
    <t>DN 150</t>
  </si>
  <si>
    <t>DN 125</t>
  </si>
  <si>
    <t>DN 100</t>
  </si>
  <si>
    <t>DN 80</t>
  </si>
  <si>
    <t>DN 65</t>
  </si>
  <si>
    <t>DN 50</t>
  </si>
  <si>
    <t>DN 40</t>
  </si>
  <si>
    <t>minimaal</t>
  </si>
  <si>
    <t>Vlambuis</t>
  </si>
  <si>
    <t>2"</t>
  </si>
  <si>
    <t>11/2"</t>
  </si>
  <si>
    <t>11/4"</t>
  </si>
  <si>
    <t>1"</t>
  </si>
  <si>
    <t>3/4"</t>
  </si>
  <si>
    <t>1/2"</t>
  </si>
  <si>
    <t>Draadbuis</t>
  </si>
  <si>
    <t>2" inch</t>
  </si>
  <si>
    <t xml:space="preserve">Ø 35 mm </t>
  </si>
  <si>
    <t xml:space="preserve">Ø 32 mm </t>
  </si>
  <si>
    <t>kg/min</t>
  </si>
  <si>
    <t>kg/sec.</t>
  </si>
  <si>
    <t>Retour</t>
  </si>
  <si>
    <t>Aanvoer</t>
  </si>
  <si>
    <t xml:space="preserve">DN 40 </t>
  </si>
  <si>
    <t>1/2" inch</t>
  </si>
  <si>
    <t>Ø 12 mm</t>
  </si>
  <si>
    <t>Ø 14 mm</t>
  </si>
  <si>
    <t>stroom in</t>
  </si>
  <si>
    <t xml:space="preserve">°C </t>
  </si>
  <si>
    <t>Watt</t>
  </si>
  <si>
    <t>Vlampijp</t>
  </si>
  <si>
    <t>Draadpijp</t>
  </si>
  <si>
    <t>Precisiepijp</t>
  </si>
  <si>
    <t>Meerlagenpijp</t>
  </si>
  <si>
    <t>Massa-</t>
  </si>
  <si>
    <t>Temp.</t>
  </si>
  <si>
    <t>Vermogen</t>
  </si>
  <si>
    <t>Meerlagenbuis</t>
  </si>
  <si>
    <t>Precisiebuis</t>
  </si>
  <si>
    <t>DIN 2448</t>
  </si>
  <si>
    <t>DIN 2440</t>
  </si>
  <si>
    <t>DIN 2394</t>
  </si>
  <si>
    <t>Qv</t>
  </si>
  <si>
    <t>Tr</t>
  </si>
  <si>
    <t xml:space="preserve">Ta </t>
  </si>
  <si>
    <t>P</t>
  </si>
  <si>
    <t xml:space="preserve">BEREKENING DIAMETERS CV- LEIDINEGEN EENVOUDIGE METHODE </t>
  </si>
  <si>
    <t>© W.M.Kooij</t>
  </si>
  <si>
    <t>Urenberekening</t>
  </si>
  <si>
    <t>Leidingdiameters</t>
  </si>
  <si>
    <t>Warmteverliesberekening</t>
  </si>
  <si>
    <t>Materriaalkosten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</si>
</sst>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_ [$€-2]\ * #,##0.00_ ;_ [$€-2]\ * \-#,##0.00_ ;_ [$€-2]\ * &quot;-&quot;??_ ;_ @_ "/>
    <numFmt numFmtId="166" formatCode="_ [$€-413]\ * #,##0.00_ ;_ [$€-413]\ * \-#,##0.00_ ;_ [$€-413]\ * &quot;-&quot;??_ ;_ @_ "/>
    <numFmt numFmtId="167" formatCode="#,##0.0"/>
    <numFmt numFmtId="168" formatCode="0.0"/>
    <numFmt numFmtId="169" formatCode="0.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Arial"/>
      <family val="2"/>
    </font>
    <font>
      <sz val="16"/>
      <name val="Arail"/>
    </font>
    <font>
      <b/>
      <sz val="16"/>
      <color theme="1"/>
      <name val="Arial"/>
      <family val="2"/>
    </font>
    <font>
      <sz val="16"/>
      <color theme="1"/>
      <name val="Arail"/>
    </font>
    <font>
      <sz val="16"/>
      <color theme="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Aharoni"/>
    </font>
    <font>
      <sz val="10"/>
      <name val="Arial"/>
    </font>
    <font>
      <b/>
      <sz val="14"/>
      <color indexed="9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56"/>
      <name val="Arial"/>
      <family val="2"/>
    </font>
    <font>
      <sz val="10"/>
      <color indexed="12"/>
      <name val="Arial"/>
      <family val="2"/>
    </font>
    <font>
      <b/>
      <sz val="8"/>
      <color indexed="12"/>
      <name val="Tahoma"/>
      <family val="2"/>
    </font>
    <font>
      <sz val="7"/>
      <color indexed="81"/>
      <name val="Tahoma"/>
      <family val="2"/>
    </font>
    <font>
      <sz val="10"/>
      <color indexed="11"/>
      <name val="Arial"/>
      <family val="2"/>
    </font>
    <font>
      <b/>
      <sz val="10"/>
      <color theme="4" tint="-0.49998474074526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0" fillId="0" borderId="0" applyNumberFormat="0" applyFill="0" applyBorder="0" applyAlignment="0" applyProtection="0"/>
    <xf numFmtId="0" fontId="20" fillId="0" borderId="0" applyNumberFormat="0" applyFont="0" applyFill="0" applyBorder="0" applyAlignment="0"/>
  </cellStyleXfs>
  <cellXfs count="323">
    <xf numFmtId="0" fontId="0" fillId="0" borderId="0" xfId="0"/>
    <xf numFmtId="0" fontId="0" fillId="0" borderId="0" xfId="0" applyFill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5" xfId="0" applyFill="1" applyBorder="1" applyAlignment="1">
      <alignment wrapText="1"/>
    </xf>
    <xf numFmtId="0" fontId="0" fillId="5" borderId="16" xfId="0" applyFill="1" applyBorder="1"/>
    <xf numFmtId="0" fontId="0" fillId="4" borderId="13" xfId="0" applyFill="1" applyBorder="1" applyAlignment="1" applyProtection="1">
      <alignment horizontal="center" vertical="center"/>
      <protection locked="0"/>
    </xf>
    <xf numFmtId="165" fontId="0" fillId="3" borderId="13" xfId="0" applyNumberFormat="1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165" fontId="0" fillId="3" borderId="20" xfId="0" applyNumberFormat="1" applyFill="1" applyBorder="1" applyAlignment="1" applyProtection="1">
      <alignment horizontal="left" vertical="center"/>
    </xf>
    <xf numFmtId="165" fontId="0" fillId="3" borderId="21" xfId="0" applyNumberFormat="1" applyFill="1" applyBorder="1" applyAlignment="1">
      <alignment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165" fontId="0" fillId="3" borderId="18" xfId="0" applyNumberForma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165" fontId="0" fillId="0" borderId="24" xfId="0" applyNumberFormat="1" applyFill="1" applyBorder="1" applyAlignment="1">
      <alignment vertical="center"/>
    </xf>
    <xf numFmtId="0" fontId="0" fillId="5" borderId="0" xfId="0" applyFill="1" applyBorder="1"/>
    <xf numFmtId="0" fontId="13" fillId="5" borderId="4" xfId="0" applyFont="1" applyFill="1" applyBorder="1" applyAlignment="1">
      <alignment horizontal="center"/>
    </xf>
    <xf numFmtId="0" fontId="13" fillId="5" borderId="4" xfId="0" applyFont="1" applyFill="1" applyBorder="1"/>
    <xf numFmtId="0" fontId="0" fillId="6" borderId="19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5" xfId="0" applyFill="1" applyBorder="1" applyAlignment="1">
      <alignment horizontal="right"/>
    </xf>
    <xf numFmtId="0" fontId="0" fillId="6" borderId="26" xfId="0" applyFill="1" applyBorder="1" applyAlignment="1">
      <alignment horizontal="center"/>
    </xf>
    <xf numFmtId="0" fontId="0" fillId="6" borderId="26" xfId="0" applyFill="1" applyBorder="1"/>
    <xf numFmtId="166" fontId="0" fillId="6" borderId="27" xfId="0" applyNumberFormat="1" applyFill="1" applyBorder="1"/>
    <xf numFmtId="0" fontId="0" fillId="0" borderId="28" xfId="0" applyBorder="1" applyAlignment="1"/>
    <xf numFmtId="0" fontId="0" fillId="0" borderId="28" xfId="0" applyBorder="1" applyAlignment="1" applyProtection="1">
      <alignment horizontal="left"/>
    </xf>
    <xf numFmtId="0" fontId="0" fillId="0" borderId="28" xfId="0" applyFont="1" applyBorder="1" applyAlignment="1"/>
    <xf numFmtId="165" fontId="0" fillId="0" borderId="28" xfId="0" applyNumberFormat="1" applyBorder="1" applyProtection="1">
      <protection locked="0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23" xfId="0" applyBorder="1" applyAlignment="1" applyProtection="1">
      <alignment horizontal="center" vertical="center"/>
    </xf>
    <xf numFmtId="0" fontId="0" fillId="0" borderId="0" xfId="0" applyFill="1" applyAlignment="1"/>
    <xf numFmtId="0" fontId="0" fillId="0" borderId="16" xfId="0" applyBorder="1"/>
    <xf numFmtId="0" fontId="0" fillId="0" borderId="29" xfId="0" applyBorder="1" applyAlignment="1"/>
    <xf numFmtId="0" fontId="0" fillId="0" borderId="0" xfId="0" applyBorder="1" applyAlignment="1"/>
    <xf numFmtId="0" fontId="0" fillId="0" borderId="10" xfId="0" applyBorder="1"/>
    <xf numFmtId="0" fontId="0" fillId="0" borderId="29" xfId="0" applyBorder="1"/>
    <xf numFmtId="165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30" xfId="0" applyBorder="1" applyAlignment="1"/>
    <xf numFmtId="0" fontId="0" fillId="0" borderId="11" xfId="0" applyBorder="1"/>
    <xf numFmtId="0" fontId="0" fillId="0" borderId="32" xfId="0" applyBorder="1"/>
    <xf numFmtId="0" fontId="0" fillId="0" borderId="12" xfId="0" applyBorder="1"/>
    <xf numFmtId="0" fontId="14" fillId="0" borderId="0" xfId="0" applyFont="1" applyFill="1"/>
    <xf numFmtId="0" fontId="0" fillId="0" borderId="0" xfId="0" applyFill="1" applyAlignment="1">
      <alignment horizontal="left"/>
    </xf>
    <xf numFmtId="0" fontId="10" fillId="0" borderId="0" xfId="3" applyFill="1"/>
    <xf numFmtId="0" fontId="8" fillId="0" borderId="0" xfId="0" applyFont="1" applyFill="1"/>
    <xf numFmtId="164" fontId="4" fillId="0" borderId="0" xfId="1" applyNumberFormat="1" applyFont="1" applyFill="1" applyProtection="1"/>
    <xf numFmtId="0" fontId="6" fillId="0" borderId="0" xfId="0" applyFont="1" applyFill="1" applyAlignment="1">
      <alignment horizontal="center"/>
    </xf>
    <xf numFmtId="44" fontId="8" fillId="0" borderId="0" xfId="1" applyFont="1" applyFill="1" applyAlignment="1" applyProtection="1">
      <alignment horizontal="right"/>
    </xf>
    <xf numFmtId="44" fontId="4" fillId="0" borderId="0" xfId="1" applyFont="1" applyFill="1" applyProtection="1"/>
    <xf numFmtId="0" fontId="4" fillId="0" borderId="0" xfId="0" applyFont="1" applyFill="1" applyProtection="1"/>
    <xf numFmtId="44" fontId="8" fillId="0" borderId="0" xfId="1" applyFont="1" applyFill="1"/>
    <xf numFmtId="0" fontId="9" fillId="0" borderId="0" xfId="0" applyFont="1" applyFill="1" applyAlignment="1" applyProtection="1">
      <alignment horizontal="center"/>
    </xf>
    <xf numFmtId="0" fontId="4" fillId="0" borderId="0" xfId="0" applyFont="1" applyFill="1" applyBorder="1" applyProtection="1"/>
    <xf numFmtId="164" fontId="4" fillId="0" borderId="0" xfId="1" applyNumberFormat="1" applyFont="1" applyFill="1" applyBorder="1" applyProtection="1"/>
    <xf numFmtId="0" fontId="7" fillId="0" borderId="0" xfId="0" applyFont="1" applyFill="1"/>
    <xf numFmtId="0" fontId="5" fillId="0" borderId="0" xfId="0" applyFont="1" applyFill="1" applyProtection="1"/>
    <xf numFmtId="0" fontId="0" fillId="0" borderId="0" xfId="0" applyFill="1" applyBorder="1"/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15" fillId="5" borderId="33" xfId="2" applyFont="1" applyFill="1" applyBorder="1" applyAlignment="1">
      <alignment horizontal="center" vertical="center"/>
    </xf>
    <xf numFmtId="0" fontId="15" fillId="5" borderId="34" xfId="2" applyFont="1" applyFill="1" applyBorder="1" applyAlignment="1">
      <alignment horizontal="center" vertical="center"/>
    </xf>
    <xf numFmtId="0" fontId="15" fillId="5" borderId="35" xfId="2" applyFont="1" applyFill="1" applyBorder="1" applyAlignment="1">
      <alignment horizontal="center" vertical="center"/>
    </xf>
    <xf numFmtId="0" fontId="0" fillId="0" borderId="32" xfId="0" applyFill="1" applyBorder="1" applyAlignment="1" applyProtection="1">
      <alignment horizontal="center"/>
    </xf>
    <xf numFmtId="0" fontId="12" fillId="5" borderId="5" xfId="0" applyFont="1" applyFill="1" applyBorder="1" applyAlignment="1" applyProtection="1">
      <alignment horizontal="center"/>
    </xf>
    <xf numFmtId="0" fontId="12" fillId="5" borderId="6" xfId="0" applyFont="1" applyFill="1" applyBorder="1" applyAlignment="1" applyProtection="1">
      <alignment horizontal="center"/>
    </xf>
    <xf numFmtId="0" fontId="12" fillId="5" borderId="7" xfId="0" applyFont="1" applyFill="1" applyBorder="1" applyAlignment="1" applyProtection="1">
      <alignment horizontal="center"/>
    </xf>
    <xf numFmtId="0" fontId="11" fillId="0" borderId="0" xfId="3" applyFont="1" applyFill="1" applyAlignment="1">
      <alignment horizontal="center"/>
    </xf>
    <xf numFmtId="0" fontId="16" fillId="4" borderId="8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16" fillId="4" borderId="25" xfId="0" applyFont="1" applyFill="1" applyBorder="1" applyAlignment="1" applyProtection="1">
      <alignment horizontal="center" vertical="center"/>
    </xf>
    <xf numFmtId="0" fontId="16" fillId="4" borderId="26" xfId="0" applyFont="1" applyFill="1" applyBorder="1" applyAlignment="1" applyProtection="1">
      <alignment horizontal="center" vertical="center"/>
    </xf>
    <xf numFmtId="0" fontId="16" fillId="4" borderId="27" xfId="0" applyFont="1" applyFill="1" applyBorder="1" applyAlignment="1" applyProtection="1">
      <alignment horizontal="center" vertical="center"/>
    </xf>
    <xf numFmtId="0" fontId="15" fillId="5" borderId="25" xfId="2" applyFont="1" applyFill="1" applyBorder="1" applyAlignment="1">
      <alignment horizontal="center"/>
    </xf>
    <xf numFmtId="0" fontId="15" fillId="5" borderId="26" xfId="2" applyFont="1" applyFill="1" applyBorder="1" applyAlignment="1">
      <alignment horizontal="center"/>
    </xf>
    <xf numFmtId="0" fontId="15" fillId="5" borderId="27" xfId="2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166" fontId="0" fillId="6" borderId="0" xfId="0" applyNumberFormat="1" applyFill="1" applyBorder="1" applyAlignment="1" applyProtection="1">
      <alignment horizontal="center"/>
      <protection locked="0"/>
    </xf>
    <xf numFmtId="166" fontId="0" fillId="6" borderId="10" xfId="0" applyNumberFormat="1" applyFill="1" applyBorder="1" applyAlignment="1" applyProtection="1">
      <alignment horizontal="center"/>
      <protection locked="0"/>
    </xf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 applyProtection="1">
      <alignment horizontal="left"/>
    </xf>
    <xf numFmtId="0" fontId="17" fillId="0" borderId="1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9" fillId="7" borderId="29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0" fillId="0" borderId="0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3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8" xfId="0" applyBorder="1" applyAlignment="1">
      <alignment horizontal="center"/>
    </xf>
    <xf numFmtId="14" fontId="0" fillId="0" borderId="28" xfId="0" applyNumberForma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18" fillId="0" borderId="29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20" fillId="8" borderId="14" xfId="4" applyFill="1" applyBorder="1"/>
    <xf numFmtId="0" fontId="20" fillId="0" borderId="15" xfId="4" applyBorder="1"/>
    <xf numFmtId="0" fontId="20" fillId="0" borderId="16" xfId="4" applyBorder="1"/>
    <xf numFmtId="0" fontId="20" fillId="0" borderId="0" xfId="4"/>
    <xf numFmtId="0" fontId="20" fillId="0" borderId="29" xfId="4" applyBorder="1"/>
    <xf numFmtId="0" fontId="20" fillId="0" borderId="0" xfId="4" applyBorder="1"/>
    <xf numFmtId="0" fontId="20" fillId="0" borderId="10" xfId="4" applyBorder="1"/>
    <xf numFmtId="0" fontId="21" fillId="9" borderId="29" xfId="4" applyFont="1" applyFill="1" applyBorder="1" applyAlignment="1">
      <alignment horizontal="center"/>
    </xf>
    <xf numFmtId="0" fontId="21" fillId="9" borderId="0" xfId="4" applyFont="1" applyFill="1" applyBorder="1" applyAlignment="1">
      <alignment horizontal="center"/>
    </xf>
    <xf numFmtId="0" fontId="21" fillId="9" borderId="10" xfId="4" applyFont="1" applyFill="1" applyBorder="1" applyAlignment="1">
      <alignment horizontal="center"/>
    </xf>
    <xf numFmtId="0" fontId="21" fillId="0" borderId="0" xfId="4" applyFont="1" applyFill="1" applyBorder="1" applyAlignment="1"/>
    <xf numFmtId="0" fontId="22" fillId="0" borderId="36" xfId="4" applyFont="1" applyFill="1" applyBorder="1" applyAlignment="1">
      <alignment vertical="center"/>
    </xf>
    <xf numFmtId="0" fontId="20" fillId="0" borderId="37" xfId="4" applyBorder="1"/>
    <xf numFmtId="0" fontId="20" fillId="0" borderId="38" xfId="4" applyBorder="1"/>
    <xf numFmtId="0" fontId="20" fillId="7" borderId="36" xfId="4" applyFill="1" applyBorder="1" applyAlignment="1" applyProtection="1">
      <alignment horizontal="left"/>
      <protection locked="0"/>
    </xf>
    <xf numFmtId="0" fontId="20" fillId="7" borderId="38" xfId="4" applyFill="1" applyBorder="1" applyAlignment="1" applyProtection="1">
      <alignment horizontal="left"/>
      <protection locked="0"/>
    </xf>
    <xf numFmtId="0" fontId="23" fillId="10" borderId="14" xfId="4" applyFont="1" applyFill="1" applyBorder="1" applyAlignment="1">
      <alignment horizontal="center" vertical="center"/>
    </xf>
    <xf numFmtId="0" fontId="23" fillId="10" borderId="15" xfId="4" applyFont="1" applyFill="1" applyBorder="1" applyAlignment="1">
      <alignment vertical="center"/>
    </xf>
    <xf numFmtId="0" fontId="23" fillId="10" borderId="16" xfId="4" applyFont="1" applyFill="1" applyBorder="1" applyAlignment="1">
      <alignment vertical="center"/>
    </xf>
    <xf numFmtId="0" fontId="23" fillId="10" borderId="39" xfId="4" applyFont="1" applyFill="1" applyBorder="1" applyAlignment="1">
      <alignment horizontal="center" vertical="center"/>
    </xf>
    <xf numFmtId="0" fontId="23" fillId="10" borderId="14" xfId="4" applyFont="1" applyFill="1" applyBorder="1" applyAlignment="1">
      <alignment horizontal="center" vertical="center"/>
    </xf>
    <xf numFmtId="0" fontId="23" fillId="10" borderId="16" xfId="4" applyFont="1" applyFill="1" applyBorder="1" applyAlignment="1">
      <alignment horizontal="center" vertical="center"/>
    </xf>
    <xf numFmtId="0" fontId="23" fillId="10" borderId="16" xfId="4" applyFont="1" applyFill="1" applyBorder="1" applyAlignment="1">
      <alignment horizontal="center" vertical="center"/>
    </xf>
    <xf numFmtId="0" fontId="23" fillId="10" borderId="11" xfId="4" applyFont="1" applyFill="1" applyBorder="1" applyAlignment="1">
      <alignment vertical="center"/>
    </xf>
    <xf numFmtId="0" fontId="23" fillId="10" borderId="32" xfId="4" applyFont="1" applyFill="1" applyBorder="1" applyAlignment="1">
      <alignment vertical="center"/>
    </xf>
    <xf numFmtId="0" fontId="23" fillId="10" borderId="12" xfId="4" applyFont="1" applyFill="1" applyBorder="1" applyAlignment="1">
      <alignment vertical="center"/>
    </xf>
    <xf numFmtId="0" fontId="23" fillId="10" borderId="40" xfId="4" applyFont="1" applyFill="1" applyBorder="1" applyAlignment="1">
      <alignment horizontal="center" vertical="center"/>
    </xf>
    <xf numFmtId="0" fontId="23" fillId="10" borderId="11" xfId="4" applyFont="1" applyFill="1" applyBorder="1" applyAlignment="1">
      <alignment horizontal="center" vertical="center"/>
    </xf>
    <xf numFmtId="0" fontId="23" fillId="10" borderId="11" xfId="4" applyFont="1" applyFill="1" applyBorder="1" applyAlignment="1">
      <alignment horizontal="center" vertical="center"/>
    </xf>
    <xf numFmtId="0" fontId="23" fillId="10" borderId="12" xfId="4" applyFont="1" applyFill="1" applyBorder="1" applyAlignment="1">
      <alignment horizontal="center" vertical="center"/>
    </xf>
    <xf numFmtId="0" fontId="23" fillId="10" borderId="12" xfId="4" applyFont="1" applyFill="1" applyBorder="1" applyAlignment="1">
      <alignment horizontal="center" vertical="center"/>
    </xf>
    <xf numFmtId="0" fontId="20" fillId="0" borderId="0" xfId="4" applyFill="1" applyBorder="1"/>
    <xf numFmtId="0" fontId="20" fillId="7" borderId="36" xfId="4" applyFill="1" applyBorder="1" applyAlignment="1" applyProtection="1">
      <alignment horizontal="center"/>
      <protection locked="0"/>
    </xf>
    <xf numFmtId="0" fontId="20" fillId="7" borderId="37" xfId="4" applyFill="1" applyBorder="1" applyAlignment="1" applyProtection="1">
      <alignment horizontal="center"/>
      <protection locked="0"/>
    </xf>
    <xf numFmtId="0" fontId="20" fillId="7" borderId="38" xfId="4" applyFill="1" applyBorder="1" applyAlignment="1" applyProtection="1">
      <alignment horizontal="center"/>
      <protection locked="0"/>
    </xf>
    <xf numFmtId="167" fontId="25" fillId="8" borderId="36" xfId="4" applyNumberFormat="1" applyFont="1" applyFill="1" applyBorder="1" applyAlignment="1" applyProtection="1">
      <alignment horizontal="center" vertical="center"/>
      <protection hidden="1"/>
    </xf>
    <xf numFmtId="167" fontId="25" fillId="8" borderId="38" xfId="4" applyNumberFormat="1" applyFont="1" applyFill="1" applyBorder="1" applyAlignment="1" applyProtection="1">
      <alignment horizontal="center" vertical="center"/>
      <protection hidden="1"/>
    </xf>
    <xf numFmtId="1" fontId="26" fillId="8" borderId="4" xfId="4" applyNumberFormat="1" applyFont="1" applyFill="1" applyBorder="1" applyAlignment="1" applyProtection="1">
      <alignment horizontal="center" vertical="center"/>
      <protection hidden="1"/>
    </xf>
    <xf numFmtId="3" fontId="26" fillId="8" borderId="4" xfId="4" applyNumberFormat="1" applyFont="1" applyFill="1" applyBorder="1" applyAlignment="1" applyProtection="1">
      <alignment horizontal="center" vertical="center"/>
      <protection hidden="1"/>
    </xf>
    <xf numFmtId="0" fontId="20" fillId="0" borderId="10" xfId="4" applyFill="1" applyBorder="1"/>
    <xf numFmtId="0" fontId="23" fillId="0" borderId="0" xfId="4" applyNumberFormat="1" applyFont="1" applyFill="1" applyBorder="1"/>
    <xf numFmtId="0" fontId="20" fillId="0" borderId="0" xfId="4" applyNumberFormat="1" applyFill="1" applyBorder="1"/>
    <xf numFmtId="0" fontId="20" fillId="0" borderId="29" xfId="4" applyFill="1" applyBorder="1"/>
    <xf numFmtId="0" fontId="20" fillId="0" borderId="29" xfId="4" applyBorder="1" applyAlignment="1"/>
    <xf numFmtId="0" fontId="20" fillId="0" borderId="0" xfId="4" applyBorder="1" applyAlignment="1"/>
    <xf numFmtId="0" fontId="23" fillId="0" borderId="29" xfId="4" applyNumberFormat="1" applyFont="1" applyFill="1" applyBorder="1"/>
    <xf numFmtId="0" fontId="27" fillId="0" borderId="36" xfId="4" applyNumberFormat="1" applyFont="1" applyFill="1" applyBorder="1" applyAlignment="1">
      <alignment horizontal="left" vertical="center"/>
    </xf>
    <xf numFmtId="0" fontId="27" fillId="0" borderId="37" xfId="4" applyNumberFormat="1" applyFont="1" applyFill="1" applyBorder="1" applyAlignment="1">
      <alignment horizontal="left" vertical="center"/>
    </xf>
    <xf numFmtId="3" fontId="22" fillId="0" borderId="4" xfId="4" applyNumberFormat="1" applyFont="1" applyFill="1" applyBorder="1" applyAlignment="1" applyProtection="1">
      <alignment horizontal="center" vertical="center"/>
      <protection hidden="1"/>
    </xf>
    <xf numFmtId="0" fontId="23" fillId="0" borderId="0" xfId="4" applyNumberFormat="1" applyFont="1" applyFill="1" applyBorder="1" applyAlignment="1">
      <alignment horizontal="left"/>
    </xf>
    <xf numFmtId="0" fontId="28" fillId="0" borderId="29" xfId="4" applyNumberFormat="1" applyFont="1" applyFill="1" applyBorder="1"/>
    <xf numFmtId="0" fontId="29" fillId="0" borderId="0" xfId="4" applyNumberFormat="1" applyFont="1" applyFill="1" applyBorder="1"/>
    <xf numFmtId="0" fontId="20" fillId="0" borderId="0" xfId="4" applyFill="1" applyBorder="1" applyAlignment="1">
      <alignment horizontal="right"/>
    </xf>
    <xf numFmtId="0" fontId="30" fillId="0" borderId="0" xfId="4" applyFont="1" applyFill="1" applyBorder="1" applyAlignment="1"/>
    <xf numFmtId="0" fontId="27" fillId="8" borderId="36" xfId="4" applyNumberFormat="1" applyFont="1" applyFill="1" applyBorder="1" applyAlignment="1">
      <alignment horizontal="left" vertical="center"/>
    </xf>
    <xf numFmtId="0" fontId="27" fillId="8" borderId="37" xfId="4" applyNumberFormat="1" applyFont="1" applyFill="1" applyBorder="1" applyAlignment="1">
      <alignment horizontal="left" vertical="center"/>
    </xf>
    <xf numFmtId="0" fontId="27" fillId="8" borderId="38" xfId="4" applyNumberFormat="1" applyFont="1" applyFill="1" applyBorder="1" applyAlignment="1">
      <alignment horizontal="left" vertical="center"/>
    </xf>
    <xf numFmtId="168" fontId="22" fillId="0" borderId="4" xfId="4" applyNumberFormat="1" applyFont="1" applyFill="1" applyBorder="1" applyAlignment="1" applyProtection="1">
      <alignment horizontal="center" vertical="center"/>
      <protection hidden="1"/>
    </xf>
    <xf numFmtId="0" fontId="23" fillId="0" borderId="0" xfId="4" applyFont="1" applyFill="1" applyBorder="1" applyAlignment="1">
      <alignment horizontal="left"/>
    </xf>
    <xf numFmtId="0" fontId="30" fillId="0" borderId="0" xfId="4" applyFont="1" applyFill="1" applyBorder="1" applyAlignment="1">
      <alignment horizontal="right"/>
    </xf>
    <xf numFmtId="0" fontId="23" fillId="0" borderId="0" xfId="4" applyFont="1" applyFill="1" applyBorder="1" applyAlignment="1"/>
    <xf numFmtId="0" fontId="30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0" fontId="20" fillId="8" borderId="0" xfId="4" applyFill="1" applyBorder="1"/>
    <xf numFmtId="0" fontId="20" fillId="8" borderId="11" xfId="4" applyFill="1" applyBorder="1"/>
    <xf numFmtId="0" fontId="20" fillId="8" borderId="32" xfId="4" applyFill="1" applyBorder="1"/>
    <xf numFmtId="0" fontId="20" fillId="0" borderId="32" xfId="4" applyBorder="1"/>
    <xf numFmtId="0" fontId="20" fillId="0" borderId="12" xfId="4" applyBorder="1"/>
    <xf numFmtId="0" fontId="20" fillId="8" borderId="0" xfId="4" applyFill="1"/>
    <xf numFmtId="0" fontId="26" fillId="8" borderId="4" xfId="4" applyFont="1" applyFill="1" applyBorder="1" applyAlignment="1" applyProtection="1">
      <alignment horizontal="center"/>
      <protection locked="0"/>
    </xf>
    <xf numFmtId="0" fontId="31" fillId="8" borderId="0" xfId="4" applyFont="1" applyFill="1" applyBorder="1" applyAlignment="1">
      <alignment horizontal="center"/>
    </xf>
    <xf numFmtId="0" fontId="20" fillId="8" borderId="0" xfId="4" applyFill="1" applyAlignment="1">
      <alignment horizontal="center"/>
    </xf>
    <xf numFmtId="0" fontId="20" fillId="8" borderId="19" xfId="4" applyFill="1" applyBorder="1"/>
    <xf numFmtId="0" fontId="20" fillId="8" borderId="21" xfId="4" applyFill="1" applyBorder="1" applyAlignment="1">
      <alignment horizontal="center"/>
    </xf>
    <xf numFmtId="0" fontId="20" fillId="8" borderId="17" xfId="4" applyFill="1" applyBorder="1"/>
    <xf numFmtId="0" fontId="20" fillId="8" borderId="18" xfId="4" applyFill="1" applyBorder="1" applyAlignment="1">
      <alignment horizontal="center"/>
    </xf>
    <xf numFmtId="0" fontId="20" fillId="8" borderId="22" xfId="4" applyFill="1" applyBorder="1"/>
    <xf numFmtId="0" fontId="20" fillId="8" borderId="24" xfId="4" applyFill="1" applyBorder="1" applyAlignment="1">
      <alignment horizontal="center"/>
    </xf>
    <xf numFmtId="0" fontId="20" fillId="8" borderId="14" xfId="4" applyFill="1" applyBorder="1" applyAlignment="1">
      <alignment horizontal="left"/>
    </xf>
    <xf numFmtId="0" fontId="20" fillId="8" borderId="16" xfId="4" applyFill="1" applyBorder="1" applyAlignment="1">
      <alignment horizontal="center"/>
    </xf>
    <xf numFmtId="0" fontId="20" fillId="8" borderId="14" xfId="4" applyFill="1" applyBorder="1" applyAlignment="1">
      <alignment horizontal="center"/>
    </xf>
    <xf numFmtId="0" fontId="20" fillId="8" borderId="17" xfId="4" applyFill="1" applyBorder="1" applyAlignment="1">
      <alignment horizontal="center"/>
    </xf>
    <xf numFmtId="0" fontId="20" fillId="8" borderId="22" xfId="4" applyFill="1" applyBorder="1" applyAlignment="1">
      <alignment horizontal="center"/>
    </xf>
    <xf numFmtId="0" fontId="26" fillId="8" borderId="0" xfId="4" applyFont="1" applyFill="1" applyBorder="1" applyAlignment="1">
      <alignment horizontal="center"/>
    </xf>
    <xf numFmtId="0" fontId="26" fillId="11" borderId="4" xfId="4" applyFont="1" applyFill="1" applyBorder="1" applyAlignment="1" applyProtection="1">
      <alignment horizontal="center"/>
      <protection hidden="1"/>
    </xf>
    <xf numFmtId="0" fontId="20" fillId="8" borderId="0" xfId="4" applyFill="1" applyBorder="1" applyAlignment="1">
      <alignment horizontal="center"/>
    </xf>
    <xf numFmtId="0" fontId="25" fillId="8" borderId="41" xfId="4" applyFont="1" applyFill="1" applyBorder="1" applyAlignment="1" applyProtection="1">
      <alignment horizontal="center"/>
      <protection hidden="1"/>
    </xf>
    <xf numFmtId="0" fontId="25" fillId="8" borderId="13" xfId="4" applyFont="1" applyFill="1" applyBorder="1" applyAlignment="1" applyProtection="1">
      <alignment horizontal="center"/>
      <protection hidden="1"/>
    </xf>
    <xf numFmtId="0" fontId="25" fillId="8" borderId="13" xfId="4" applyFont="1" applyFill="1" applyBorder="1" applyAlignment="1" applyProtection="1">
      <alignment horizontal="center"/>
      <protection locked="0"/>
    </xf>
    <xf numFmtId="1" fontId="25" fillId="8" borderId="13" xfId="4" applyNumberFormat="1" applyFont="1" applyFill="1" applyBorder="1" applyAlignment="1" applyProtection="1">
      <alignment horizontal="center"/>
      <protection hidden="1"/>
    </xf>
    <xf numFmtId="0" fontId="20" fillId="8" borderId="39" xfId="4" applyFill="1" applyBorder="1" applyAlignment="1">
      <alignment horizontal="center"/>
    </xf>
    <xf numFmtId="0" fontId="25" fillId="8" borderId="42" xfId="4" applyFont="1" applyFill="1" applyBorder="1" applyAlignment="1" applyProtection="1">
      <alignment horizontal="center"/>
      <protection locked="0"/>
    </xf>
    <xf numFmtId="0" fontId="20" fillId="8" borderId="43" xfId="4" applyFill="1" applyBorder="1" applyAlignment="1">
      <alignment horizontal="center"/>
    </xf>
    <xf numFmtId="0" fontId="20" fillId="8" borderId="42" xfId="4" applyFill="1" applyBorder="1" applyAlignment="1">
      <alignment horizontal="center"/>
    </xf>
    <xf numFmtId="0" fontId="20" fillId="8" borderId="13" xfId="4" applyFill="1" applyBorder="1" applyAlignment="1">
      <alignment horizontal="center"/>
    </xf>
    <xf numFmtId="0" fontId="20" fillId="8" borderId="29" xfId="4" applyFill="1" applyBorder="1"/>
    <xf numFmtId="0" fontId="27" fillId="8" borderId="14" xfId="4" applyFont="1" applyFill="1" applyBorder="1" applyAlignment="1">
      <alignment horizontal="center"/>
    </xf>
    <xf numFmtId="0" fontId="27" fillId="0" borderId="15" xfId="4" applyFont="1" applyBorder="1" applyAlignment="1">
      <alignment horizontal="center"/>
    </xf>
    <xf numFmtId="0" fontId="27" fillId="0" borderId="16" xfId="4" applyFont="1" applyBorder="1" applyAlignment="1">
      <alignment horizontal="center"/>
    </xf>
    <xf numFmtId="0" fontId="20" fillId="8" borderId="10" xfId="4" applyFill="1" applyBorder="1"/>
    <xf numFmtId="0" fontId="20" fillId="8" borderId="0" xfId="4" applyFill="1" applyAlignment="1">
      <alignment horizontal="right"/>
    </xf>
    <xf numFmtId="0" fontId="20" fillId="8" borderId="5" xfId="4" applyFill="1" applyBorder="1" applyAlignment="1">
      <alignment horizontal="center"/>
    </xf>
    <xf numFmtId="0" fontId="20" fillId="8" borderId="44" xfId="4" applyFill="1" applyBorder="1" applyAlignment="1">
      <alignment horizontal="center"/>
    </xf>
    <xf numFmtId="0" fontId="20" fillId="8" borderId="29" xfId="4" applyFill="1" applyBorder="1" applyAlignment="1">
      <alignment horizontal="right"/>
    </xf>
    <xf numFmtId="0" fontId="25" fillId="8" borderId="44" xfId="4" applyFont="1" applyFill="1" applyBorder="1" applyAlignment="1">
      <alignment horizontal="center"/>
    </xf>
    <xf numFmtId="0" fontId="20" fillId="8" borderId="8" xfId="4" applyFill="1" applyBorder="1" applyAlignment="1">
      <alignment horizontal="center"/>
    </xf>
    <xf numFmtId="0" fontId="20" fillId="8" borderId="45" xfId="4" applyFill="1" applyBorder="1" applyAlignment="1">
      <alignment horizontal="center"/>
    </xf>
    <xf numFmtId="0" fontId="25" fillId="8" borderId="45" xfId="4" applyFont="1" applyFill="1" applyBorder="1" applyAlignment="1">
      <alignment horizontal="center"/>
    </xf>
    <xf numFmtId="0" fontId="20" fillId="8" borderId="40" xfId="4" applyFill="1" applyBorder="1" applyAlignment="1">
      <alignment horizontal="center"/>
    </xf>
    <xf numFmtId="0" fontId="20" fillId="8" borderId="33" xfId="4" applyFill="1" applyBorder="1" applyAlignment="1">
      <alignment horizontal="center"/>
    </xf>
    <xf numFmtId="0" fontId="20" fillId="8" borderId="46" xfId="4" applyFill="1" applyBorder="1" applyAlignment="1">
      <alignment horizontal="center"/>
    </xf>
    <xf numFmtId="0" fontId="20" fillId="8" borderId="11" xfId="4" applyFill="1" applyBorder="1" applyAlignment="1">
      <alignment horizontal="right"/>
    </xf>
    <xf numFmtId="0" fontId="25" fillId="8" borderId="46" xfId="4" applyFont="1" applyFill="1" applyBorder="1" applyAlignment="1">
      <alignment horizontal="center"/>
    </xf>
    <xf numFmtId="0" fontId="24" fillId="12" borderId="4" xfId="4" applyNumberFormat="1" applyFont="1" applyFill="1" applyBorder="1" applyAlignment="1" applyProtection="1">
      <alignment horizontal="center" vertical="center"/>
      <protection locked="0"/>
    </xf>
    <xf numFmtId="0" fontId="20" fillId="12" borderId="0" xfId="4" applyFill="1" applyBorder="1"/>
    <xf numFmtId="0" fontId="20" fillId="0" borderId="0" xfId="4" applyFill="1" applyBorder="1" applyAlignment="1">
      <alignment horizontal="center"/>
    </xf>
    <xf numFmtId="169" fontId="20" fillId="0" borderId="0" xfId="4" applyNumberFormat="1" applyFill="1" applyBorder="1" applyAlignment="1">
      <alignment horizontal="center"/>
    </xf>
    <xf numFmtId="0" fontId="23" fillId="0" borderId="0" xfId="4" applyFont="1" applyFill="1" applyBorder="1" applyAlignment="1">
      <alignment horizontal="center"/>
    </xf>
    <xf numFmtId="169" fontId="34" fillId="0" borderId="0" xfId="4" applyNumberFormat="1" applyFont="1" applyFill="1" applyBorder="1" applyAlignment="1">
      <alignment horizontal="center"/>
    </xf>
    <xf numFmtId="0" fontId="34" fillId="0" borderId="0" xfId="4" applyFont="1" applyFill="1" applyBorder="1" applyAlignment="1">
      <alignment horizontal="center"/>
    </xf>
    <xf numFmtId="0" fontId="27" fillId="0" borderId="0" xfId="4" applyFont="1" applyFill="1" applyBorder="1" applyAlignment="1">
      <alignment horizontal="center"/>
    </xf>
    <xf numFmtId="0" fontId="22" fillId="0" borderId="4" xfId="4" applyFont="1" applyFill="1" applyBorder="1" applyAlignment="1" applyProtection="1">
      <alignment horizontal="center"/>
      <protection hidden="1"/>
    </xf>
    <xf numFmtId="0" fontId="22" fillId="0" borderId="40" xfId="4" applyFont="1" applyFill="1" applyBorder="1" applyAlignment="1" applyProtection="1">
      <alignment horizontal="center"/>
      <protection hidden="1"/>
    </xf>
    <xf numFmtId="0" fontId="35" fillId="8" borderId="40" xfId="4" applyFont="1" applyFill="1" applyBorder="1" applyAlignment="1">
      <alignment horizontal="center"/>
    </xf>
    <xf numFmtId="169" fontId="25" fillId="8" borderId="40" xfId="4" applyNumberFormat="1" applyFont="1" applyFill="1" applyBorder="1" applyAlignment="1" applyProtection="1">
      <alignment horizontal="center"/>
      <protection hidden="1"/>
    </xf>
    <xf numFmtId="0" fontId="24" fillId="13" borderId="32" xfId="4" applyFont="1" applyFill="1" applyBorder="1" applyAlignment="1" applyProtection="1">
      <alignment horizontal="center"/>
      <protection locked="0"/>
    </xf>
    <xf numFmtId="0" fontId="24" fillId="13" borderId="40" xfId="4" applyFont="1" applyFill="1" applyBorder="1" applyAlignment="1" applyProtection="1">
      <alignment horizontal="center"/>
      <protection locked="0"/>
    </xf>
    <xf numFmtId="3" fontId="24" fillId="13" borderId="4" xfId="4" applyNumberFormat="1" applyFont="1" applyFill="1" applyBorder="1" applyAlignment="1" applyProtection="1">
      <alignment horizontal="center"/>
      <protection locked="0"/>
    </xf>
    <xf numFmtId="0" fontId="20" fillId="14" borderId="22" xfId="4" applyFill="1" applyBorder="1" applyAlignment="1">
      <alignment horizontal="center"/>
    </xf>
    <xf numFmtId="0" fontId="22" fillId="0" borderId="47" xfId="4" applyFont="1" applyFill="1" applyBorder="1" applyAlignment="1" applyProtection="1">
      <alignment horizontal="center"/>
      <protection hidden="1"/>
    </xf>
    <xf numFmtId="3" fontId="24" fillId="13" borderId="48" xfId="4" applyNumberFormat="1" applyFont="1" applyFill="1" applyBorder="1" applyAlignment="1" applyProtection="1">
      <alignment horizontal="center"/>
      <protection locked="0"/>
    </xf>
    <xf numFmtId="0" fontId="20" fillId="14" borderId="17" xfId="4" applyFill="1" applyBorder="1" applyAlignment="1">
      <alignment horizontal="center"/>
    </xf>
    <xf numFmtId="169" fontId="20" fillId="8" borderId="18" xfId="4" applyNumberFormat="1" applyFill="1" applyBorder="1" applyAlignment="1">
      <alignment horizontal="center"/>
    </xf>
    <xf numFmtId="0" fontId="20" fillId="15" borderId="17" xfId="4" applyFill="1" applyBorder="1" applyAlignment="1">
      <alignment horizontal="center"/>
    </xf>
    <xf numFmtId="0" fontId="23" fillId="15" borderId="17" xfId="4" applyFont="1" applyFill="1" applyBorder="1" applyAlignment="1">
      <alignment horizontal="center"/>
    </xf>
    <xf numFmtId="0" fontId="23" fillId="8" borderId="18" xfId="4" applyFont="1" applyFill="1" applyBorder="1" applyAlignment="1">
      <alignment horizontal="center"/>
    </xf>
    <xf numFmtId="169" fontId="34" fillId="16" borderId="18" xfId="4" applyNumberFormat="1" applyFont="1" applyFill="1" applyBorder="1" applyAlignment="1">
      <alignment horizontal="center"/>
    </xf>
    <xf numFmtId="0" fontId="27" fillId="8" borderId="7" xfId="4" applyFont="1" applyFill="1" applyBorder="1" applyAlignment="1">
      <alignment horizontal="center"/>
    </xf>
    <xf numFmtId="0" fontId="27" fillId="8" borderId="5" xfId="4" applyFont="1" applyFill="1" applyBorder="1" applyAlignment="1">
      <alignment horizontal="center"/>
    </xf>
    <xf numFmtId="0" fontId="20" fillId="8" borderId="4" xfId="4" applyFill="1" applyBorder="1" applyAlignment="1">
      <alignment horizontal="center"/>
    </xf>
    <xf numFmtId="0" fontId="23" fillId="8" borderId="4" xfId="4" applyFont="1" applyFill="1" applyBorder="1" applyAlignment="1">
      <alignment horizontal="center"/>
    </xf>
    <xf numFmtId="0" fontId="0" fillId="0" borderId="0" xfId="0" applyAlignment="1">
      <alignment horizontal="center"/>
    </xf>
    <xf numFmtId="0" fontId="34" fillId="16" borderId="4" xfId="4" applyFont="1" applyFill="1" applyBorder="1" applyAlignment="1">
      <alignment horizontal="center"/>
    </xf>
    <xf numFmtId="0" fontId="23" fillId="8" borderId="36" xfId="4" applyFont="1" applyFill="1" applyBorder="1" applyAlignment="1">
      <alignment horizontal="center"/>
    </xf>
    <xf numFmtId="0" fontId="27" fillId="8" borderId="38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center"/>
    </xf>
    <xf numFmtId="0" fontId="23" fillId="8" borderId="17" xfId="4" applyFont="1" applyFill="1" applyBorder="1" applyAlignment="1">
      <alignment horizontal="center"/>
    </xf>
    <xf numFmtId="0" fontId="36" fillId="8" borderId="0" xfId="4" applyFont="1" applyFill="1"/>
    <xf numFmtId="0" fontId="27" fillId="17" borderId="49" xfId="4" applyFont="1" applyFill="1" applyBorder="1" applyAlignment="1">
      <alignment horizontal="center"/>
    </xf>
    <xf numFmtId="0" fontId="27" fillId="17" borderId="12" xfId="4" applyFont="1" applyFill="1" applyBorder="1" applyAlignment="1">
      <alignment horizontal="center"/>
    </xf>
    <xf numFmtId="0" fontId="27" fillId="17" borderId="40" xfId="4" applyFont="1" applyFill="1" applyBorder="1" applyAlignment="1">
      <alignment horizontal="center"/>
    </xf>
    <xf numFmtId="0" fontId="23" fillId="17" borderId="32" xfId="4" applyFont="1" applyFill="1" applyBorder="1" applyAlignment="1">
      <alignment horizontal="center"/>
    </xf>
    <xf numFmtId="0" fontId="23" fillId="17" borderId="40" xfId="4" applyFont="1" applyFill="1" applyBorder="1" applyAlignment="1">
      <alignment horizontal="center"/>
    </xf>
    <xf numFmtId="0" fontId="23" fillId="17" borderId="11" xfId="4" applyFont="1" applyFill="1" applyBorder="1" applyAlignment="1">
      <alignment horizontal="center"/>
    </xf>
    <xf numFmtId="0" fontId="23" fillId="17" borderId="50" xfId="4" applyFont="1" applyFill="1" applyBorder="1" applyAlignment="1">
      <alignment horizontal="center"/>
    </xf>
    <xf numFmtId="0" fontId="27" fillId="17" borderId="51" xfId="4" applyFont="1" applyFill="1" applyBorder="1" applyAlignment="1">
      <alignment horizontal="center"/>
    </xf>
    <xf numFmtId="0" fontId="27" fillId="17" borderId="10" xfId="4" applyFont="1" applyFill="1" applyBorder="1" applyAlignment="1">
      <alignment horizontal="center"/>
    </xf>
    <xf numFmtId="16" fontId="27" fillId="17" borderId="43" xfId="4" applyNumberFormat="1" applyFont="1" applyFill="1" applyBorder="1" applyAlignment="1">
      <alignment horizontal="center"/>
    </xf>
    <xf numFmtId="0" fontId="27" fillId="17" borderId="43" xfId="4" applyFont="1" applyFill="1" applyBorder="1" applyAlignment="1">
      <alignment horizontal="center"/>
    </xf>
    <xf numFmtId="0" fontId="23" fillId="17" borderId="0" xfId="4" applyFont="1" applyFill="1" applyBorder="1" applyAlignment="1">
      <alignment horizontal="center"/>
    </xf>
    <xf numFmtId="0" fontId="23" fillId="17" borderId="43" xfId="4" applyFont="1" applyFill="1" applyBorder="1" applyAlignment="1">
      <alignment horizontal="center"/>
    </xf>
    <xf numFmtId="0" fontId="23" fillId="17" borderId="29" xfId="4" applyFont="1" applyFill="1" applyBorder="1" applyAlignment="1">
      <alignment horizontal="center"/>
    </xf>
    <xf numFmtId="0" fontId="23" fillId="17" borderId="52" xfId="4" applyFont="1" applyFill="1" applyBorder="1" applyAlignment="1">
      <alignment horizontal="center"/>
    </xf>
    <xf numFmtId="0" fontId="34" fillId="16" borderId="18" xfId="4" applyFont="1" applyFill="1" applyBorder="1" applyAlignment="1">
      <alignment horizontal="center"/>
    </xf>
    <xf numFmtId="0" fontId="37" fillId="17" borderId="51" xfId="4" applyFont="1" applyFill="1" applyBorder="1" applyAlignment="1">
      <alignment horizontal="center"/>
    </xf>
    <xf numFmtId="0" fontId="37" fillId="17" borderId="10" xfId="4" applyFont="1" applyFill="1" applyBorder="1" applyAlignment="1">
      <alignment horizontal="center"/>
    </xf>
    <xf numFmtId="0" fontId="37" fillId="17" borderId="43" xfId="4" applyFont="1" applyFill="1" applyBorder="1" applyAlignment="1">
      <alignment horizontal="center"/>
    </xf>
    <xf numFmtId="0" fontId="27" fillId="8" borderId="21" xfId="4" applyFont="1" applyFill="1" applyBorder="1" applyAlignment="1">
      <alignment horizontal="center"/>
    </xf>
    <xf numFmtId="0" fontId="27" fillId="8" borderId="19" xfId="4" applyFont="1" applyFill="1" applyBorder="1" applyAlignment="1">
      <alignment horizontal="center"/>
    </xf>
    <xf numFmtId="0" fontId="20" fillId="8" borderId="0" xfId="4" applyFill="1" applyAlignment="1">
      <alignment vertical="center"/>
    </xf>
    <xf numFmtId="0" fontId="27" fillId="17" borderId="53" xfId="4" applyFont="1" applyFill="1" applyBorder="1" applyAlignment="1">
      <alignment horizontal="center" vertical="center"/>
    </xf>
    <xf numFmtId="0" fontId="27" fillId="17" borderId="16" xfId="4" applyFont="1" applyFill="1" applyBorder="1" applyAlignment="1">
      <alignment horizontal="center" vertical="center"/>
    </xf>
    <xf numFmtId="0" fontId="27" fillId="17" borderId="39" xfId="4" applyFont="1" applyFill="1" applyBorder="1" applyAlignment="1">
      <alignment horizontal="center" vertical="center"/>
    </xf>
    <xf numFmtId="0" fontId="27" fillId="17" borderId="39" xfId="4" applyNumberFormat="1" applyFont="1" applyFill="1" applyBorder="1" applyAlignment="1">
      <alignment horizontal="center" vertical="center"/>
    </xf>
    <xf numFmtId="0" fontId="27" fillId="17" borderId="15" xfId="4" applyNumberFormat="1" applyFont="1" applyFill="1" applyBorder="1" applyAlignment="1">
      <alignment horizontal="center" vertical="center"/>
    </xf>
    <xf numFmtId="0" fontId="27" fillId="17" borderId="14" xfId="4" applyFont="1" applyFill="1" applyBorder="1" applyAlignment="1">
      <alignment horizontal="center" vertical="center"/>
    </xf>
    <xf numFmtId="0" fontId="27" fillId="17" borderId="54" xfId="4" applyFont="1" applyFill="1" applyBorder="1" applyAlignment="1">
      <alignment horizontal="center" vertical="center"/>
    </xf>
    <xf numFmtId="0" fontId="21" fillId="8" borderId="51" xfId="4" applyFont="1" applyFill="1" applyBorder="1" applyAlignment="1">
      <alignment horizontal="left"/>
    </xf>
    <xf numFmtId="0" fontId="21" fillId="8" borderId="0" xfId="4" applyFont="1" applyFill="1" applyBorder="1" applyAlignment="1">
      <alignment horizontal="left"/>
    </xf>
    <xf numFmtId="0" fontId="31" fillId="8" borderId="0" xfId="4" applyNumberFormat="1" applyFont="1" applyFill="1" applyBorder="1" applyAlignment="1"/>
    <xf numFmtId="0" fontId="31" fillId="8" borderId="0" xfId="4" applyNumberFormat="1" applyFont="1" applyFill="1" applyBorder="1" applyAlignment="1" applyProtection="1">
      <protection hidden="1"/>
    </xf>
    <xf numFmtId="0" fontId="23" fillId="8" borderId="0" xfId="4" applyFont="1" applyFill="1" applyBorder="1" applyAlignment="1" applyProtection="1"/>
    <xf numFmtId="0" fontId="23" fillId="8" borderId="55" xfId="4" applyFont="1" applyFill="1" applyBorder="1" applyAlignment="1" applyProtection="1"/>
    <xf numFmtId="0" fontId="21" fillId="18" borderId="56" xfId="4" applyFont="1" applyFill="1" applyBorder="1" applyAlignment="1">
      <alignment horizontal="center"/>
    </xf>
    <xf numFmtId="0" fontId="21" fillId="18" borderId="57" xfId="4" applyFont="1" applyFill="1" applyBorder="1" applyAlignment="1">
      <alignment horizontal="center"/>
    </xf>
    <xf numFmtId="0" fontId="21" fillId="18" borderId="58" xfId="4" applyFont="1" applyFill="1" applyBorder="1" applyAlignment="1">
      <alignment horizontal="center"/>
    </xf>
    <xf numFmtId="0" fontId="10" fillId="19" borderId="5" xfId="3" applyFill="1" applyBorder="1" applyAlignment="1" applyProtection="1">
      <alignment horizontal="center" vertical="center"/>
      <protection locked="0"/>
    </xf>
    <xf numFmtId="0" fontId="10" fillId="19" borderId="6" xfId="3" applyFill="1" applyBorder="1" applyAlignment="1" applyProtection="1">
      <alignment horizontal="center" vertical="center"/>
      <protection locked="0"/>
    </xf>
    <xf numFmtId="0" fontId="10" fillId="19" borderId="7" xfId="3" applyFill="1" applyBorder="1" applyAlignment="1" applyProtection="1">
      <alignment horizontal="center" vertical="center"/>
      <protection locked="0"/>
    </xf>
    <xf numFmtId="0" fontId="10" fillId="20" borderId="8" xfId="3" applyFill="1" applyBorder="1" applyAlignment="1" applyProtection="1">
      <alignment horizontal="center" vertical="center"/>
      <protection locked="0"/>
    </xf>
    <xf numFmtId="0" fontId="10" fillId="20" borderId="2" xfId="3" applyFill="1" applyBorder="1" applyAlignment="1" applyProtection="1">
      <alignment horizontal="center" vertical="center"/>
      <protection locked="0"/>
    </xf>
    <xf numFmtId="0" fontId="10" fillId="20" borderId="9" xfId="3" applyFill="1" applyBorder="1" applyAlignment="1" applyProtection="1">
      <alignment horizontal="center" vertical="center"/>
      <protection locked="0"/>
    </xf>
    <xf numFmtId="0" fontId="10" fillId="20" borderId="33" xfId="3" applyFill="1" applyBorder="1" applyAlignment="1" applyProtection="1">
      <alignment horizontal="center" vertical="center"/>
      <protection locked="0"/>
    </xf>
    <xf numFmtId="0" fontId="10" fillId="20" borderId="34" xfId="3" applyFill="1" applyBorder="1" applyAlignment="1" applyProtection="1">
      <alignment horizontal="center" vertical="center"/>
      <protection locked="0"/>
    </xf>
    <xf numFmtId="0" fontId="10" fillId="20" borderId="35" xfId="3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10" fillId="20" borderId="5" xfId="3" applyFill="1" applyBorder="1" applyAlignment="1" applyProtection="1">
      <alignment horizontal="center" vertical="center"/>
      <protection locked="0"/>
    </xf>
    <xf numFmtId="0" fontId="10" fillId="20" borderId="6" xfId="3" applyFill="1" applyBorder="1" applyAlignment="1" applyProtection="1">
      <alignment horizontal="center" vertical="center"/>
      <protection locked="0"/>
    </xf>
    <xf numFmtId="0" fontId="10" fillId="20" borderId="7" xfId="3" applyFill="1" applyBorder="1" applyAlignment="1" applyProtection="1">
      <alignment horizontal="center" vertical="center"/>
      <protection locked="0"/>
    </xf>
    <xf numFmtId="0" fontId="10" fillId="19" borderId="8" xfId="3" applyFill="1" applyBorder="1" applyAlignment="1" applyProtection="1">
      <alignment horizontal="center" vertical="center"/>
      <protection locked="0"/>
    </xf>
    <xf numFmtId="0" fontId="10" fillId="19" borderId="2" xfId="3" applyFill="1" applyBorder="1" applyAlignment="1" applyProtection="1">
      <alignment horizontal="center" vertical="center"/>
      <protection locked="0"/>
    </xf>
    <xf numFmtId="0" fontId="10" fillId="19" borderId="9" xfId="3" applyFill="1" applyBorder="1" applyAlignment="1" applyProtection="1">
      <alignment horizontal="center" vertical="center"/>
      <protection locked="0"/>
    </xf>
    <xf numFmtId="0" fontId="10" fillId="20" borderId="44" xfId="3" applyFill="1" applyBorder="1" applyAlignment="1" applyProtection="1">
      <alignment horizontal="center" vertical="center"/>
      <protection locked="0"/>
    </xf>
    <xf numFmtId="0" fontId="10" fillId="20" borderId="45" xfId="3" applyFill="1" applyBorder="1" applyAlignment="1" applyProtection="1">
      <alignment horizontal="center" vertical="center"/>
      <protection locked="0"/>
    </xf>
    <xf numFmtId="0" fontId="10" fillId="19" borderId="45" xfId="3" applyFill="1" applyBorder="1" applyAlignment="1" applyProtection="1">
      <alignment horizontal="center" vertical="center"/>
      <protection locked="0"/>
    </xf>
    <xf numFmtId="0" fontId="10" fillId="20" borderId="46" xfId="3" applyFill="1" applyBorder="1" applyAlignment="1" applyProtection="1">
      <alignment horizontal="center" vertical="center"/>
      <protection locked="0"/>
    </xf>
    <xf numFmtId="0" fontId="10" fillId="19" borderId="46" xfId="3" applyFill="1" applyBorder="1" applyAlignment="1" applyProtection="1">
      <alignment horizontal="center" vertical="center"/>
      <protection locked="0"/>
    </xf>
  </cellXfs>
  <cellStyles count="5">
    <cellStyle name="Controlecel" xfId="2" builtinId="23"/>
    <cellStyle name="Hyperlink" xfId="3" builtinId="8"/>
    <cellStyle name="Standaard" xfId="0" builtinId="0"/>
    <cellStyle name="Standaard 2" xfId="4"/>
    <cellStyle name="Valuta" xfId="1" builtinId="4"/>
  </cellStyles>
  <dxfs count="11">
    <dxf>
      <fill>
        <patternFill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4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4" tint="0.79998168889431442"/>
        </patternFill>
      </fill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_ [$€-2]\ * #,##0.00_ ;_ [$€-2]\ * \-#,##0.00_ ;_ [$€-2]\ * &quot;-&quot;??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 [$€-2]\ * #,##0.00_ ;_ [$€-2]\ * \-#,##0.00_ ;_ [$€-2]\ * &quot;-&quot;??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rgb="FF0070C0"/>
        </patternFill>
      </fill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1082040</xdr:colOff>
      <xdr:row>1</xdr:row>
      <xdr:rowOff>175261</xdr:rowOff>
    </xdr:from>
    <xdr:to>
      <xdr:col>14</xdr:col>
      <xdr:colOff>137160</xdr:colOff>
      <xdr:row>1</xdr:row>
      <xdr:rowOff>935293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0D7DE9-5ED1-430C-A50C-F3C93CDC1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175261"/>
          <a:ext cx="2575560" cy="760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695325</xdr:colOff>
      <xdr:row>3</xdr:row>
      <xdr:rowOff>133350</xdr:rowOff>
    </xdr:from>
    <xdr:to>
      <xdr:col>11</xdr:col>
      <xdr:colOff>574345</xdr:colOff>
      <xdr:row>7</xdr:row>
      <xdr:rowOff>153701</xdr:rowOff>
    </xdr:to>
    <xdr:sp macro="" textlink="">
      <xdr:nvSpPr>
        <xdr:cNvPr id="2" name="Text Box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81625" y="533400"/>
          <a:ext cx="2022145" cy="6775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FF" mc:Ignorable="a14" a14:legacySpreadsheetColorIndex="12"/>
              </a:solidFill>
            </a14:hiddenFill>
          </a:ext>
          <a:ext uri="{91240B29-F687-4F45-9708-019B960494DF}">
            <a14:hiddenLine xmlns:a14="http://schemas.microsoft.com/office/drawing/2010/main" w="317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nl-NL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WARMTEVERLIES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bestaande uit:</a:t>
          </a:r>
          <a:endParaRPr lang="nl-NL" sz="1000" b="1" i="0" u="none" strike="noStrike" baseline="0">
            <a:solidFill>
              <a:srgbClr val="FFFF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nl-NL" sz="1000" b="0" i="0" u="none" strike="noStrike" baseline="0">
              <a:solidFill>
                <a:srgbClr val="3333CC"/>
              </a:solidFill>
              <a:latin typeface="Arial"/>
              <a:cs typeface="Arial"/>
            </a:rPr>
            <a:t>Qt = Transmissie warmteverlies</a:t>
          </a:r>
        </a:p>
        <a:p>
          <a:pPr algn="l" rtl="0">
            <a:lnSpc>
              <a:spcPts val="1000"/>
            </a:lnSpc>
            <a:defRPr sz="1000"/>
          </a:pPr>
          <a:r>
            <a:rPr lang="nl-NL" sz="1000" b="0" i="0" u="none" strike="noStrike" baseline="0">
              <a:solidFill>
                <a:srgbClr val="3333CC"/>
              </a:solidFill>
              <a:latin typeface="Arial"/>
              <a:cs typeface="Arial"/>
            </a:rPr>
            <a:t>Qv = Ventilatie warmteverlies</a:t>
          </a:r>
        </a:p>
        <a:p>
          <a:pPr algn="l" rtl="0">
            <a:lnSpc>
              <a:spcPts val="1000"/>
            </a:lnSpc>
            <a:defRPr sz="1000"/>
          </a:pPr>
          <a:r>
            <a:rPr lang="nl-NL" sz="1000" b="0" i="0" u="none" strike="noStrike" baseline="0">
              <a:solidFill>
                <a:srgbClr val="3333CC"/>
              </a:solidFill>
              <a:latin typeface="Arial"/>
              <a:cs typeface="Arial"/>
            </a:rPr>
            <a:t>Qo = Opwarmtoeslag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mkoo/AppData/Local/Temp/Temp1_Een%20offerte%20maken%20(6).zip/Een%20offerte%20maken/Een%20offerte%20mak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ILE-01\HomeFoldersMW$\KYG\Documenten\Downloads\warmteverlie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BO\Ber.%20bladen\kooij\Berekeningen%20W-installati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7613181c4399e837/Website%20installatietechniek/rekenbladen/cv%20leidingen%20dimesione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Materiaalkosten"/>
      <sheetName val="Uren berekenen"/>
      <sheetName val="Offerte"/>
      <sheetName val="Gewerkte uren"/>
      <sheetName val="Nacalc. materiaal"/>
      <sheetName val="Nacalc. uren"/>
      <sheetName val="Nacalculatie totaal"/>
      <sheetName val="printen"/>
      <sheetName val="Werkvolgorde"/>
      <sheetName val="materialen"/>
      <sheetName val="Prijslijst gas"/>
      <sheetName val="Prijslijst san"/>
      <sheetName val="Prijslijst water"/>
      <sheetName val="Prijslijst verw."/>
      <sheetName val="Bevestigingsmat."/>
      <sheetName val="Blad2"/>
    </sheetNames>
    <sheetDataSet>
      <sheetData sheetId="0">
        <row r="3">
          <cell r="I3" t="str">
            <v>naam</v>
          </cell>
        </row>
      </sheetData>
      <sheetData sheetId="1">
        <row r="8">
          <cell r="G8" t="str">
            <v>naam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mteverliesberekening"/>
      <sheetName val="Website blad"/>
    </sheetNames>
    <sheetDataSet>
      <sheetData sheetId="0">
        <row r="91">
          <cell r="T91">
            <v>2</v>
          </cell>
          <cell r="U91">
            <v>60</v>
          </cell>
          <cell r="W91">
            <v>2</v>
          </cell>
          <cell r="X91">
            <v>55</v>
          </cell>
          <cell r="Z91">
            <v>2</v>
          </cell>
          <cell r="AA91">
            <v>0</v>
          </cell>
          <cell r="AC91">
            <v>2</v>
          </cell>
          <cell r="AD91">
            <v>0</v>
          </cell>
          <cell r="AF91">
            <v>2</v>
          </cell>
          <cell r="AG91">
            <v>0</v>
          </cell>
          <cell r="AI91">
            <v>2</v>
          </cell>
          <cell r="AJ91">
            <v>0</v>
          </cell>
          <cell r="AL91">
            <v>2</v>
          </cell>
          <cell r="AM91">
            <v>0</v>
          </cell>
          <cell r="AO91">
            <v>2</v>
          </cell>
          <cell r="AP91">
            <v>0</v>
          </cell>
          <cell r="AR91">
            <v>2</v>
          </cell>
          <cell r="AS91">
            <v>0</v>
          </cell>
          <cell r="AU91">
            <v>2</v>
          </cell>
          <cell r="AV91">
            <v>0</v>
          </cell>
          <cell r="AX91">
            <v>2</v>
          </cell>
          <cell r="AY91">
            <v>0</v>
          </cell>
          <cell r="BA91">
            <v>2</v>
          </cell>
          <cell r="BB91">
            <v>0</v>
          </cell>
          <cell r="BD91">
            <v>2</v>
          </cell>
          <cell r="BE91">
            <v>0</v>
          </cell>
          <cell r="BG91">
            <v>2</v>
          </cell>
          <cell r="BH91">
            <v>0</v>
          </cell>
          <cell r="BJ91">
            <v>2</v>
          </cell>
          <cell r="BK91">
            <v>0</v>
          </cell>
        </row>
        <row r="92">
          <cell r="T92">
            <v>3</v>
          </cell>
          <cell r="U92">
            <v>47</v>
          </cell>
          <cell r="W92">
            <v>3</v>
          </cell>
          <cell r="X92">
            <v>45</v>
          </cell>
          <cell r="Z92">
            <v>3</v>
          </cell>
          <cell r="AA92">
            <v>0</v>
          </cell>
          <cell r="AC92">
            <v>3</v>
          </cell>
          <cell r="AD92">
            <v>0</v>
          </cell>
          <cell r="AF92">
            <v>3</v>
          </cell>
          <cell r="AG92">
            <v>0</v>
          </cell>
          <cell r="AI92">
            <v>3</v>
          </cell>
          <cell r="AJ92">
            <v>0</v>
          </cell>
          <cell r="AL92">
            <v>3</v>
          </cell>
          <cell r="AM92">
            <v>0</v>
          </cell>
          <cell r="AO92">
            <v>3</v>
          </cell>
          <cell r="AP92">
            <v>0</v>
          </cell>
          <cell r="AR92">
            <v>3</v>
          </cell>
          <cell r="AS92">
            <v>0</v>
          </cell>
          <cell r="AU92">
            <v>3</v>
          </cell>
          <cell r="AV92">
            <v>0</v>
          </cell>
          <cell r="AX92">
            <v>3</v>
          </cell>
          <cell r="AY92">
            <v>0</v>
          </cell>
          <cell r="BA92">
            <v>3</v>
          </cell>
          <cell r="BB92">
            <v>0</v>
          </cell>
          <cell r="BD92">
            <v>3</v>
          </cell>
          <cell r="BE92">
            <v>0</v>
          </cell>
          <cell r="BG92">
            <v>3</v>
          </cell>
          <cell r="BH92">
            <v>0</v>
          </cell>
          <cell r="BJ92">
            <v>3</v>
          </cell>
          <cell r="BK92">
            <v>0</v>
          </cell>
        </row>
        <row r="106">
          <cell r="T106">
            <v>1</v>
          </cell>
          <cell r="U106">
            <v>0</v>
          </cell>
          <cell r="X106">
            <v>1</v>
          </cell>
          <cell r="Y106">
            <v>0</v>
          </cell>
          <cell r="AB106">
            <v>1</v>
          </cell>
          <cell r="AC106">
            <v>0</v>
          </cell>
        </row>
        <row r="107">
          <cell r="T107">
            <v>2</v>
          </cell>
          <cell r="U107" t="str">
            <v>20°C</v>
          </cell>
          <cell r="X107">
            <v>2</v>
          </cell>
          <cell r="Y107">
            <v>60</v>
          </cell>
          <cell r="AB107">
            <v>2</v>
          </cell>
          <cell r="AC107">
            <v>47</v>
          </cell>
        </row>
        <row r="108">
          <cell r="T108">
            <v>3</v>
          </cell>
          <cell r="U108" t="str">
            <v>20°C</v>
          </cell>
          <cell r="X108">
            <v>3</v>
          </cell>
          <cell r="Y108">
            <v>63</v>
          </cell>
          <cell r="AB108">
            <v>3</v>
          </cell>
          <cell r="AC108">
            <v>50</v>
          </cell>
        </row>
        <row r="109">
          <cell r="T109">
            <v>4</v>
          </cell>
          <cell r="U109" t="str">
            <v>20°C</v>
          </cell>
          <cell r="X109">
            <v>4</v>
          </cell>
          <cell r="Y109">
            <v>61</v>
          </cell>
          <cell r="AB109">
            <v>4</v>
          </cell>
          <cell r="AC109">
            <v>48</v>
          </cell>
        </row>
        <row r="110">
          <cell r="T110">
            <v>5</v>
          </cell>
          <cell r="U110" t="str">
            <v>20°C</v>
          </cell>
          <cell r="X110">
            <v>5</v>
          </cell>
          <cell r="Y110">
            <v>55</v>
          </cell>
          <cell r="AB110">
            <v>5</v>
          </cell>
          <cell r="AC110">
            <v>45</v>
          </cell>
        </row>
        <row r="111">
          <cell r="T111">
            <v>6</v>
          </cell>
          <cell r="U111" t="str">
            <v>20°C</v>
          </cell>
          <cell r="X111">
            <v>6</v>
          </cell>
          <cell r="Y111">
            <v>52</v>
          </cell>
          <cell r="AB111">
            <v>6</v>
          </cell>
          <cell r="AC111">
            <v>42</v>
          </cell>
        </row>
        <row r="112">
          <cell r="T112">
            <v>7</v>
          </cell>
          <cell r="U112" t="str">
            <v>20°C</v>
          </cell>
          <cell r="X112">
            <v>7</v>
          </cell>
          <cell r="Y112">
            <v>55</v>
          </cell>
          <cell r="AB112">
            <v>7</v>
          </cell>
          <cell r="AC112">
            <v>45</v>
          </cell>
        </row>
        <row r="113">
          <cell r="T113">
            <v>8</v>
          </cell>
          <cell r="U113" t="str">
            <v>22°C</v>
          </cell>
          <cell r="X113">
            <v>8</v>
          </cell>
          <cell r="Y113">
            <v>115</v>
          </cell>
          <cell r="AB113">
            <v>8</v>
          </cell>
          <cell r="AC113">
            <v>100</v>
          </cell>
        </row>
        <row r="114">
          <cell r="T114">
            <v>9</v>
          </cell>
          <cell r="U114" t="str">
            <v>18°C</v>
          </cell>
          <cell r="X114">
            <v>9</v>
          </cell>
          <cell r="Y114">
            <v>38</v>
          </cell>
          <cell r="AB114">
            <v>9</v>
          </cell>
          <cell r="AC114">
            <v>32</v>
          </cell>
        </row>
        <row r="115">
          <cell r="T115">
            <v>10</v>
          </cell>
          <cell r="U115" t="str">
            <v>15°C</v>
          </cell>
          <cell r="X115">
            <v>10</v>
          </cell>
          <cell r="Y115">
            <v>38</v>
          </cell>
          <cell r="AB115">
            <v>10</v>
          </cell>
          <cell r="AC115">
            <v>27</v>
          </cell>
        </row>
        <row r="116">
          <cell r="T116">
            <v>11</v>
          </cell>
          <cell r="U116" t="str">
            <v>15°C</v>
          </cell>
          <cell r="X116">
            <v>11</v>
          </cell>
          <cell r="Y116">
            <v>35</v>
          </cell>
          <cell r="AB116">
            <v>11</v>
          </cell>
          <cell r="AC116">
            <v>27</v>
          </cell>
        </row>
        <row r="117">
          <cell r="T117">
            <v>12</v>
          </cell>
          <cell r="U117" t="str">
            <v>15°C</v>
          </cell>
          <cell r="X117">
            <v>12</v>
          </cell>
          <cell r="Y117">
            <v>43</v>
          </cell>
          <cell r="AB117">
            <v>12</v>
          </cell>
          <cell r="AC117">
            <v>35</v>
          </cell>
        </row>
        <row r="118">
          <cell r="T118">
            <v>13</v>
          </cell>
          <cell r="U118" t="str">
            <v>8°C</v>
          </cell>
          <cell r="X118">
            <v>13</v>
          </cell>
          <cell r="Y118">
            <v>33</v>
          </cell>
          <cell r="AB118">
            <v>13</v>
          </cell>
          <cell r="AC118">
            <v>25</v>
          </cell>
        </row>
        <row r="119">
          <cell r="T119">
            <v>14</v>
          </cell>
          <cell r="U119" t="str">
            <v>5°C</v>
          </cell>
          <cell r="X119">
            <v>14</v>
          </cell>
          <cell r="Y119">
            <v>33</v>
          </cell>
          <cell r="AB119">
            <v>14</v>
          </cell>
          <cell r="AC119">
            <v>25</v>
          </cell>
        </row>
        <row r="120">
          <cell r="T120">
            <v>15</v>
          </cell>
          <cell r="U120" t="str">
            <v>20°C</v>
          </cell>
          <cell r="X120">
            <v>15</v>
          </cell>
          <cell r="Y120">
            <v>55</v>
          </cell>
          <cell r="AB120">
            <v>15</v>
          </cell>
          <cell r="AC120">
            <v>45</v>
          </cell>
        </row>
        <row r="121">
          <cell r="T121">
            <v>16</v>
          </cell>
          <cell r="U121" t="str">
            <v>20°C</v>
          </cell>
          <cell r="X121">
            <v>16</v>
          </cell>
          <cell r="Y121">
            <v>55</v>
          </cell>
          <cell r="AB121">
            <v>16</v>
          </cell>
          <cell r="AC121">
            <v>45</v>
          </cell>
        </row>
        <row r="122">
          <cell r="T122">
            <v>17</v>
          </cell>
          <cell r="U122" t="str">
            <v>15°C</v>
          </cell>
          <cell r="X122">
            <v>17</v>
          </cell>
          <cell r="Y122">
            <v>35</v>
          </cell>
          <cell r="AB122">
            <v>17</v>
          </cell>
          <cell r="AC122">
            <v>27</v>
          </cell>
        </row>
        <row r="123">
          <cell r="T123">
            <v>18</v>
          </cell>
          <cell r="U123" t="str">
            <v>12°C</v>
          </cell>
          <cell r="X123">
            <v>18</v>
          </cell>
          <cell r="Y123">
            <v>32</v>
          </cell>
          <cell r="AB123">
            <v>18</v>
          </cell>
          <cell r="AC123">
            <v>25</v>
          </cell>
        </row>
        <row r="124">
          <cell r="T124">
            <v>19</v>
          </cell>
          <cell r="U124" t="str">
            <v>22°C</v>
          </cell>
          <cell r="X124">
            <v>19</v>
          </cell>
          <cell r="Y124">
            <v>63</v>
          </cell>
          <cell r="AB124">
            <v>19</v>
          </cell>
          <cell r="AC124">
            <v>50</v>
          </cell>
        </row>
        <row r="125">
          <cell r="T125">
            <v>20</v>
          </cell>
          <cell r="U125" t="str">
            <v>20°C</v>
          </cell>
          <cell r="X125">
            <v>20</v>
          </cell>
          <cell r="Y125">
            <v>74</v>
          </cell>
          <cell r="AB125">
            <v>20</v>
          </cell>
          <cell r="AC125">
            <v>60</v>
          </cell>
        </row>
        <row r="126">
          <cell r="T126">
            <v>21</v>
          </cell>
          <cell r="U126" t="str">
            <v>15°C</v>
          </cell>
          <cell r="X126">
            <v>21</v>
          </cell>
          <cell r="Y126">
            <v>38</v>
          </cell>
          <cell r="AB126">
            <v>21</v>
          </cell>
          <cell r="AC126">
            <v>30</v>
          </cell>
        </row>
        <row r="127">
          <cell r="T127">
            <v>22</v>
          </cell>
          <cell r="U127" t="str">
            <v>20°C</v>
          </cell>
          <cell r="X127">
            <v>22</v>
          </cell>
          <cell r="Y127">
            <v>61</v>
          </cell>
          <cell r="AB127">
            <v>22</v>
          </cell>
          <cell r="AC127">
            <v>48</v>
          </cell>
        </row>
        <row r="128">
          <cell r="T128">
            <v>23</v>
          </cell>
          <cell r="U128" t="str">
            <v>20°C</v>
          </cell>
          <cell r="X128">
            <v>23</v>
          </cell>
          <cell r="Y128">
            <v>55</v>
          </cell>
          <cell r="AB128">
            <v>23</v>
          </cell>
          <cell r="AC128">
            <v>45</v>
          </cell>
        </row>
        <row r="129">
          <cell r="T129">
            <v>24</v>
          </cell>
          <cell r="U129" t="str">
            <v>18°C</v>
          </cell>
          <cell r="X129">
            <v>24</v>
          </cell>
          <cell r="Y129">
            <v>27</v>
          </cell>
          <cell r="AB129">
            <v>24</v>
          </cell>
          <cell r="AC129">
            <v>20</v>
          </cell>
        </row>
        <row r="130">
          <cell r="T130">
            <v>25</v>
          </cell>
          <cell r="U130" t="str">
            <v>18°C</v>
          </cell>
          <cell r="X130">
            <v>25</v>
          </cell>
          <cell r="Y130">
            <v>36</v>
          </cell>
          <cell r="AB130">
            <v>25</v>
          </cell>
          <cell r="AC130">
            <v>30</v>
          </cell>
        </row>
        <row r="131">
          <cell r="T131">
            <v>26</v>
          </cell>
          <cell r="U131" t="str">
            <v>20°C</v>
          </cell>
          <cell r="X131">
            <v>26</v>
          </cell>
          <cell r="Y131">
            <v>55</v>
          </cell>
          <cell r="AB131">
            <v>26</v>
          </cell>
          <cell r="AC131">
            <v>45</v>
          </cell>
        </row>
        <row r="132">
          <cell r="T132">
            <v>27</v>
          </cell>
          <cell r="U132" t="str">
            <v>22°C</v>
          </cell>
          <cell r="X132">
            <v>27</v>
          </cell>
          <cell r="Y132">
            <v>68</v>
          </cell>
          <cell r="AB132">
            <v>27</v>
          </cell>
          <cell r="AC132">
            <v>55</v>
          </cell>
        </row>
        <row r="133">
          <cell r="T133">
            <v>28</v>
          </cell>
          <cell r="U133" t="str">
            <v>24°C</v>
          </cell>
          <cell r="X133">
            <v>28</v>
          </cell>
          <cell r="Y133">
            <v>79</v>
          </cell>
          <cell r="AB133">
            <v>28</v>
          </cell>
          <cell r="AC133">
            <v>65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keningen"/>
      <sheetName val="01"/>
      <sheetName val="01A"/>
      <sheetName val="02"/>
      <sheetName val="03"/>
      <sheetName val="04"/>
      <sheetName val="05"/>
      <sheetName val="06"/>
      <sheetName val="07"/>
      <sheetName val="08"/>
      <sheetName val="09"/>
      <sheetName val="10"/>
      <sheetName val="10A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1A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4a"/>
      <sheetName val="35"/>
      <sheetName val="36"/>
      <sheetName val="37"/>
      <sheetName val="38"/>
      <sheetName val="39"/>
      <sheetName val="40"/>
      <sheetName val="A"/>
      <sheetName val="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V8" t="str">
            <v>Selekteer indien van toepssing</v>
          </cell>
          <cell r="W8">
            <v>0</v>
          </cell>
          <cell r="Y8" t="str">
            <v>Selekteer indien van toepassing</v>
          </cell>
          <cell r="Z8">
            <v>0</v>
          </cell>
        </row>
        <row r="9">
          <cell r="V9" t="str">
            <v>Enkelglas geen zonwering</v>
          </cell>
          <cell r="W9">
            <v>344</v>
          </cell>
          <cell r="Y9" t="str">
            <v>Enkelglas geen zonwering</v>
          </cell>
          <cell r="Z9">
            <v>480</v>
          </cell>
        </row>
        <row r="10">
          <cell r="V10" t="str">
            <v>Enkelglas binnen zonwering</v>
          </cell>
          <cell r="W10">
            <v>235</v>
          </cell>
          <cell r="Y10" t="str">
            <v>Enkelglas binnen zonwering</v>
          </cell>
          <cell r="Z10">
            <v>327</v>
          </cell>
        </row>
        <row r="11">
          <cell r="V11" t="str">
            <v xml:space="preserve">Enkelglas buiten zonwering </v>
          </cell>
          <cell r="W11">
            <v>156</v>
          </cell>
          <cell r="Y11" t="str">
            <v xml:space="preserve">Dubbelglas geen zonwering </v>
          </cell>
          <cell r="Z11">
            <v>366</v>
          </cell>
        </row>
        <row r="12">
          <cell r="V12" t="str">
            <v>Dubbelglas geen zonwering</v>
          </cell>
          <cell r="W12">
            <v>269</v>
          </cell>
          <cell r="Y12" t="str">
            <v>Dubbelglas binnen zonwering</v>
          </cell>
          <cell r="Z12">
            <v>251</v>
          </cell>
        </row>
        <row r="13">
          <cell r="V13" t="str">
            <v>Dubbelglas binnen zonwering</v>
          </cell>
          <cell r="W13">
            <v>175</v>
          </cell>
        </row>
        <row r="14">
          <cell r="V14" t="str">
            <v>Dubbelglas buiten zonwering</v>
          </cell>
          <cell r="W14">
            <v>98</v>
          </cell>
        </row>
        <row r="17">
          <cell r="V17" t="str">
            <v>Selekteer indien van toepassing</v>
          </cell>
          <cell r="W17">
            <v>0</v>
          </cell>
          <cell r="Y17" t="str">
            <v>Selekteer indien van toepassing</v>
          </cell>
          <cell r="Z17">
            <v>0</v>
          </cell>
        </row>
        <row r="18">
          <cell r="V18" t="str">
            <v>Enkelglas geen zonwering</v>
          </cell>
          <cell r="W18">
            <v>291</v>
          </cell>
          <cell r="Y18" t="str">
            <v>Enkelglas geen zonwering</v>
          </cell>
          <cell r="Z18">
            <v>248</v>
          </cell>
        </row>
        <row r="19">
          <cell r="V19" t="str">
            <v>Enkelglas binnen zonwering</v>
          </cell>
          <cell r="W19">
            <v>198</v>
          </cell>
          <cell r="Y19" t="str">
            <v>Enkelglas binnen zonwering</v>
          </cell>
          <cell r="Z19">
            <v>188</v>
          </cell>
        </row>
        <row r="20">
          <cell r="V20" t="str">
            <v>Enkelglas zonwering buiten</v>
          </cell>
          <cell r="W20">
            <v>140</v>
          </cell>
          <cell r="Y20" t="str">
            <v>Enkelglas zonwering buiten</v>
          </cell>
          <cell r="Z20">
            <v>140</v>
          </cell>
        </row>
        <row r="21">
          <cell r="V21" t="str">
            <v>Dubbelglas geen zonwering</v>
          </cell>
          <cell r="W21">
            <v>230</v>
          </cell>
          <cell r="Y21" t="str">
            <v>Dubbelglas geen zonwering</v>
          </cell>
          <cell r="Z21">
            <v>182</v>
          </cell>
        </row>
        <row r="22">
          <cell r="V22" t="str">
            <v>Dubbelglas binnen zonwering</v>
          </cell>
          <cell r="W22">
            <v>148</v>
          </cell>
          <cell r="Y22" t="str">
            <v>Dubbelglas binnen zonwering</v>
          </cell>
          <cell r="Z22">
            <v>135</v>
          </cell>
        </row>
        <row r="23">
          <cell r="V23" t="str">
            <v>Dubbelglas buiten zonwering</v>
          </cell>
          <cell r="W23">
            <v>78</v>
          </cell>
          <cell r="Y23" t="str">
            <v>Dubbelglas buiten zonwering</v>
          </cell>
          <cell r="Z23">
            <v>78</v>
          </cell>
        </row>
        <row r="26">
          <cell r="V26" t="str">
            <v>Selekteer indien van toepassing</v>
          </cell>
          <cell r="W26">
            <v>0</v>
          </cell>
        </row>
        <row r="27">
          <cell r="V27" t="str">
            <v>Enkelglas geen zonwering</v>
          </cell>
          <cell r="W27">
            <v>208</v>
          </cell>
          <cell r="Y27" t="str">
            <v>Selekteer indien van toepassing</v>
          </cell>
          <cell r="Z27">
            <v>0</v>
          </cell>
        </row>
        <row r="28">
          <cell r="V28" t="str">
            <v>Enkelglas binnen zonwering</v>
          </cell>
          <cell r="W28">
            <v>148</v>
          </cell>
          <cell r="Y28" t="str">
            <v>Enkelglas geen zonwering</v>
          </cell>
          <cell r="Z28">
            <v>50</v>
          </cell>
        </row>
        <row r="29">
          <cell r="V29" t="str">
            <v>Enkelglas zonwering buiten</v>
          </cell>
          <cell r="W29">
            <v>104</v>
          </cell>
          <cell r="Y29" t="str">
            <v>Enkelglas binnen zonwering</v>
          </cell>
          <cell r="Z29">
            <v>32</v>
          </cell>
        </row>
        <row r="30">
          <cell r="V30" t="str">
            <v>Dubbelglas geen zonwering</v>
          </cell>
          <cell r="W30">
            <v>160</v>
          </cell>
          <cell r="Y30" t="str">
            <v>Enkelglas zonwering buiten</v>
          </cell>
          <cell r="Z30">
            <v>40</v>
          </cell>
        </row>
        <row r="31">
          <cell r="V31" t="str">
            <v>Dubbelglas binnen zonwering</v>
          </cell>
          <cell r="W31">
            <v>108</v>
          </cell>
          <cell r="Y31" t="str">
            <v>Dubbelglas geen zonwering</v>
          </cell>
          <cell r="Z31">
            <v>31</v>
          </cell>
        </row>
        <row r="32">
          <cell r="V32" t="str">
            <v>Dubbelglas buiten zonwering</v>
          </cell>
          <cell r="W32">
            <v>60</v>
          </cell>
          <cell r="Y32" t="str">
            <v>Dubbelglas binnen zonwering</v>
          </cell>
          <cell r="Z32">
            <v>23</v>
          </cell>
        </row>
        <row r="33">
          <cell r="Y33" t="str">
            <v>Dubbelglas buiten zonwering</v>
          </cell>
          <cell r="Z33">
            <v>23</v>
          </cell>
        </row>
        <row r="39">
          <cell r="M39" t="str">
            <v xml:space="preserve">Selekteer </v>
          </cell>
          <cell r="N39">
            <v>0</v>
          </cell>
        </row>
        <row r="40">
          <cell r="M40" t="str">
            <v>Niet geconditioneerde ruimte</v>
          </cell>
          <cell r="N40">
            <v>3.5</v>
          </cell>
        </row>
        <row r="41">
          <cell r="M41" t="str">
            <v>Zolder zonder isolatie</v>
          </cell>
          <cell r="N41">
            <v>26</v>
          </cell>
        </row>
        <row r="42">
          <cell r="M42" t="str">
            <v>Zolder met 50mm isolatie</v>
          </cell>
          <cell r="N42">
            <v>9</v>
          </cell>
        </row>
        <row r="43">
          <cell r="M43" t="str">
            <v>Dak zonder isolatie</v>
          </cell>
          <cell r="N43">
            <v>44</v>
          </cell>
        </row>
        <row r="44">
          <cell r="M44" t="str">
            <v>Platdak zonder isolatie</v>
          </cell>
          <cell r="N44">
            <v>22</v>
          </cell>
        </row>
        <row r="45">
          <cell r="M45" t="str">
            <v xml:space="preserve">Platdak met 50mm isolatie </v>
          </cell>
          <cell r="N45">
            <v>9</v>
          </cell>
        </row>
        <row r="54">
          <cell r="M54" t="str">
            <v>Selekteer indien van toepassing</v>
          </cell>
          <cell r="N54">
            <v>0</v>
          </cell>
        </row>
        <row r="55">
          <cell r="M55" t="str">
            <v>Niet rokers</v>
          </cell>
          <cell r="N55">
            <v>108</v>
          </cell>
        </row>
        <row r="56">
          <cell r="M56" t="str">
            <v>Gemiddelde rokers</v>
          </cell>
          <cell r="N56">
            <v>151</v>
          </cell>
        </row>
        <row r="57">
          <cell r="M57" t="str">
            <v>Zware rokers</v>
          </cell>
          <cell r="N57">
            <v>216</v>
          </cell>
        </row>
        <row r="59">
          <cell r="V59" t="str">
            <v>Selekteer indien van toepassing</v>
          </cell>
          <cell r="W59">
            <v>0</v>
          </cell>
        </row>
        <row r="60">
          <cell r="M60" t="str">
            <v>Selekteer</v>
          </cell>
          <cell r="N60">
            <v>0</v>
          </cell>
          <cell r="V60" t="str">
            <v>Spouwmuur ongeisoleerd</v>
          </cell>
          <cell r="W60">
            <v>11</v>
          </cell>
        </row>
        <row r="61">
          <cell r="M61" t="str">
            <v>Normale ruimte verlichting</v>
          </cell>
          <cell r="N61">
            <v>1</v>
          </cell>
          <cell r="V61" t="str">
            <v>Steens muur 230mm dik</v>
          </cell>
          <cell r="W61">
            <v>15.4</v>
          </cell>
        </row>
        <row r="62">
          <cell r="M62" t="str">
            <v>T.L. armaturen verlichting</v>
          </cell>
          <cell r="N62">
            <v>1.25</v>
          </cell>
          <cell r="V62" t="str">
            <v>Beton muur 150mm dik</v>
          </cell>
          <cell r="W62">
            <v>22.1</v>
          </cell>
        </row>
        <row r="63">
          <cell r="V63" t="str">
            <v>Spouwmuur geisoleerd</v>
          </cell>
          <cell r="W63">
            <v>6.5</v>
          </cell>
        </row>
        <row r="67">
          <cell r="V67" t="str">
            <v>Selekteer indien van toepassing</v>
          </cell>
          <cell r="W67">
            <v>0</v>
          </cell>
        </row>
        <row r="68">
          <cell r="V68" t="str">
            <v>Spouwmuur ongeisoleerd</v>
          </cell>
          <cell r="W68">
            <v>17.600000000000001</v>
          </cell>
        </row>
        <row r="69">
          <cell r="V69" t="str">
            <v>Steens muur 230mm dik</v>
          </cell>
          <cell r="W69">
            <v>24</v>
          </cell>
        </row>
        <row r="70">
          <cell r="V70" t="str">
            <v>Beton muur 150mm dik</v>
          </cell>
          <cell r="W70">
            <v>33.4</v>
          </cell>
        </row>
        <row r="71">
          <cell r="V71" t="str">
            <v>Spouwmuur geisoleerd</v>
          </cell>
          <cell r="W71">
            <v>9.1</v>
          </cell>
        </row>
        <row r="73">
          <cell r="M73" t="str">
            <v>Selekteer indien van toepassing</v>
          </cell>
          <cell r="N73">
            <v>0</v>
          </cell>
        </row>
        <row r="74">
          <cell r="M74" t="str">
            <v>Computer met 15" scherm</v>
          </cell>
          <cell r="N74">
            <v>200</v>
          </cell>
          <cell r="V74" t="str">
            <v>Selekteer indien van toepassing</v>
          </cell>
          <cell r="W74">
            <v>0</v>
          </cell>
        </row>
        <row r="75">
          <cell r="M75" t="str">
            <v>Computer met 17" scherm</v>
          </cell>
          <cell r="N75">
            <v>225</v>
          </cell>
          <cell r="V75" t="str">
            <v>Spouwmuur ongeisoleerd</v>
          </cell>
          <cell r="W75">
            <v>15.7</v>
          </cell>
        </row>
        <row r="76">
          <cell r="M76" t="str">
            <v>Computer met 21" scherm</v>
          </cell>
          <cell r="N76">
            <v>250</v>
          </cell>
          <cell r="V76" t="str">
            <v>Steens muur 230mm dik</v>
          </cell>
          <cell r="W76">
            <v>19.899999999999999</v>
          </cell>
        </row>
        <row r="77">
          <cell r="M77" t="str">
            <v>Computer met 15" scherm+printer</v>
          </cell>
          <cell r="N77">
            <v>250</v>
          </cell>
          <cell r="V77" t="str">
            <v>Beton muur 150mm dik</v>
          </cell>
          <cell r="W77">
            <v>27.7</v>
          </cell>
        </row>
        <row r="78">
          <cell r="M78" t="str">
            <v>Computer met 17" scherm+printer</v>
          </cell>
          <cell r="N78">
            <v>275</v>
          </cell>
          <cell r="V78" t="str">
            <v>Spouwmuur geisoleerd</v>
          </cell>
          <cell r="W78">
            <v>8.4</v>
          </cell>
        </row>
        <row r="79">
          <cell r="M79" t="str">
            <v>Computer met 21" scherm+printer</v>
          </cell>
          <cell r="N79">
            <v>300</v>
          </cell>
        </row>
        <row r="81">
          <cell r="V81" t="str">
            <v>Selekteer indien van toepassing</v>
          </cell>
          <cell r="W81">
            <v>0</v>
          </cell>
        </row>
        <row r="82">
          <cell r="V82" t="str">
            <v>Spouwmuur ongeisoleerd</v>
          </cell>
          <cell r="W82">
            <v>3.1</v>
          </cell>
        </row>
        <row r="83">
          <cell r="V83" t="str">
            <v>Steens muur 230mm dik</v>
          </cell>
          <cell r="W83">
            <v>4.3</v>
          </cell>
        </row>
        <row r="84">
          <cell r="V84" t="str">
            <v>Beton muur 150mm dik</v>
          </cell>
          <cell r="W84">
            <v>5.5</v>
          </cell>
        </row>
        <row r="85">
          <cell r="V85" t="str">
            <v>Spouwmuur geisoleerd</v>
          </cell>
          <cell r="W85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3">
          <cell r="P63" t="str">
            <v>Selecteer diameter stalen buis</v>
          </cell>
          <cell r="Q63">
            <v>0</v>
          </cell>
          <cell r="S63" t="str">
            <v>Selecteer diameter koperen buis</v>
          </cell>
          <cell r="T63">
            <v>0</v>
          </cell>
        </row>
        <row r="64">
          <cell r="P64" t="str">
            <v>Draadbuis 3/8"</v>
          </cell>
          <cell r="Q64">
            <v>17.2</v>
          </cell>
          <cell r="S64" t="str">
            <v>Koperenbuis 12 mm</v>
          </cell>
          <cell r="T64">
            <v>10</v>
          </cell>
        </row>
        <row r="65">
          <cell r="P65" t="str">
            <v>Draadbuis 1/2"</v>
          </cell>
          <cell r="Q65">
            <v>21.3</v>
          </cell>
          <cell r="S65" t="str">
            <v>Koperenbuis 15 mm</v>
          </cell>
          <cell r="T65">
            <v>13</v>
          </cell>
        </row>
        <row r="66">
          <cell r="P66" t="str">
            <v>Draadbuis 3/4"</v>
          </cell>
          <cell r="Q66">
            <v>26.9</v>
          </cell>
          <cell r="S66" t="str">
            <v>Koperenbuis 22 mm</v>
          </cell>
          <cell r="T66">
            <v>19.8</v>
          </cell>
        </row>
        <row r="67">
          <cell r="P67" t="str">
            <v>Draadbuis 1"</v>
          </cell>
          <cell r="Q67">
            <v>33.700000000000003</v>
          </cell>
          <cell r="S67" t="str">
            <v>Koperenbuis 28 mm</v>
          </cell>
          <cell r="T67">
            <v>25.6</v>
          </cell>
        </row>
        <row r="68">
          <cell r="P68" t="str">
            <v>Draadbuis 11/4"</v>
          </cell>
          <cell r="Q68">
            <v>42.4</v>
          </cell>
          <cell r="S68" t="str">
            <v>Koperenbuis 35 mm</v>
          </cell>
          <cell r="T68">
            <v>32.4</v>
          </cell>
        </row>
        <row r="69">
          <cell r="P69" t="str">
            <v>Draadbuis 11/2"</v>
          </cell>
          <cell r="Q69">
            <v>48.3</v>
          </cell>
          <cell r="S69" t="str">
            <v>Koperenbuis 42 mm</v>
          </cell>
          <cell r="T69">
            <v>39.200000000000003</v>
          </cell>
        </row>
        <row r="70">
          <cell r="P70" t="str">
            <v>Draadbuis 2"</v>
          </cell>
          <cell r="Q70">
            <v>60.3</v>
          </cell>
          <cell r="S70" t="str">
            <v>Koperenbuis 54 mm</v>
          </cell>
          <cell r="T70">
            <v>51</v>
          </cell>
        </row>
        <row r="71">
          <cell r="P71" t="str">
            <v>Vlambuis NW 50</v>
          </cell>
          <cell r="Q71">
            <v>60.31</v>
          </cell>
          <cell r="S71" t="str">
            <v>Koperenbuis 67 mm</v>
          </cell>
          <cell r="T71">
            <v>63.2</v>
          </cell>
        </row>
        <row r="72">
          <cell r="P72" t="str">
            <v>Vlambuis NW 65</v>
          </cell>
          <cell r="Q72">
            <v>76.099999999999994</v>
          </cell>
          <cell r="S72" t="str">
            <v>Koperenbuis 80 mm</v>
          </cell>
          <cell r="T72">
            <v>75.8</v>
          </cell>
        </row>
        <row r="73">
          <cell r="P73" t="str">
            <v>Vlambuis NW 80</v>
          </cell>
          <cell r="Q73">
            <v>88.9</v>
          </cell>
        </row>
        <row r="74">
          <cell r="P74" t="str">
            <v>Vlambuis NW 100</v>
          </cell>
          <cell r="Q74">
            <v>114.3</v>
          </cell>
        </row>
        <row r="75">
          <cell r="P75" t="str">
            <v>Vlambuis NW 125</v>
          </cell>
          <cell r="Q75">
            <v>139.69999999999999</v>
          </cell>
        </row>
        <row r="76">
          <cell r="P76" t="str">
            <v>Vlambuis NW 150</v>
          </cell>
          <cell r="Q76">
            <v>168.3</v>
          </cell>
        </row>
        <row r="77">
          <cell r="P77" t="str">
            <v>Vlambuis NW 175</v>
          </cell>
          <cell r="Q77">
            <v>193.7</v>
          </cell>
        </row>
        <row r="78">
          <cell r="P78" t="str">
            <v>Vlambuis NW 200</v>
          </cell>
          <cell r="Q78">
            <v>219.1</v>
          </cell>
        </row>
        <row r="79">
          <cell r="P79" t="str">
            <v>Vlambuis NW 225</v>
          </cell>
          <cell r="Q79">
            <v>241</v>
          </cell>
        </row>
        <row r="80">
          <cell r="P80" t="str">
            <v>Vlambuis NW 250</v>
          </cell>
          <cell r="Q80">
            <v>273</v>
          </cell>
        </row>
      </sheetData>
      <sheetData sheetId="21"/>
      <sheetData sheetId="22"/>
      <sheetData sheetId="23">
        <row r="13">
          <cell r="AD13" t="str">
            <v>0 mm</v>
          </cell>
        </row>
        <row r="14">
          <cell r="AD14" t="str">
            <v>10mm</v>
          </cell>
          <cell r="AE14">
            <v>8</v>
          </cell>
        </row>
        <row r="15">
          <cell r="AD15" t="str">
            <v>12mm</v>
          </cell>
          <cell r="AE15">
            <v>10</v>
          </cell>
        </row>
        <row r="16">
          <cell r="AD16" t="str">
            <v>15mm</v>
          </cell>
          <cell r="AE16">
            <v>13</v>
          </cell>
        </row>
        <row r="17">
          <cell r="AD17" t="str">
            <v>22mm</v>
          </cell>
          <cell r="AE17">
            <v>19.8</v>
          </cell>
        </row>
        <row r="18">
          <cell r="AD18" t="str">
            <v>28mm</v>
          </cell>
          <cell r="AE18">
            <v>25.6</v>
          </cell>
        </row>
        <row r="19">
          <cell r="AD19" t="str">
            <v>35mm</v>
          </cell>
          <cell r="AE19">
            <v>32.4</v>
          </cell>
        </row>
        <row r="20">
          <cell r="AD20" t="str">
            <v>42mm</v>
          </cell>
          <cell r="AE20">
            <v>39.200000000000003</v>
          </cell>
        </row>
        <row r="21">
          <cell r="AD21" t="str">
            <v>54mm</v>
          </cell>
          <cell r="AE21">
            <v>51</v>
          </cell>
        </row>
        <row r="22">
          <cell r="AD22" t="str">
            <v>67mm</v>
          </cell>
          <cell r="AE22">
            <v>63.2</v>
          </cell>
        </row>
        <row r="23">
          <cell r="AD23" t="str">
            <v>80mm</v>
          </cell>
          <cell r="AE23">
            <v>75.8</v>
          </cell>
        </row>
        <row r="24">
          <cell r="AD24" t="str">
            <v>93mm</v>
          </cell>
          <cell r="AE24">
            <v>88.4</v>
          </cell>
        </row>
        <row r="25">
          <cell r="AD25" t="str">
            <v>106mm</v>
          </cell>
          <cell r="AE25">
            <v>101</v>
          </cell>
        </row>
        <row r="26">
          <cell r="AD26" t="str">
            <v>133mm</v>
          </cell>
          <cell r="AE26">
            <v>127.4</v>
          </cell>
        </row>
        <row r="43">
          <cell r="T43" t="str">
            <v>0 BSH</v>
          </cell>
          <cell r="U43">
            <v>0</v>
          </cell>
        </row>
        <row r="44">
          <cell r="T44" t="str">
            <v>1 BSH</v>
          </cell>
          <cell r="U44">
            <v>1</v>
          </cell>
        </row>
        <row r="45">
          <cell r="T45" t="str">
            <v>2 BSH</v>
          </cell>
          <cell r="U45">
            <v>2</v>
          </cell>
        </row>
      </sheetData>
      <sheetData sheetId="24"/>
      <sheetData sheetId="25">
        <row r="71">
          <cell r="O71" t="str">
            <v>0 BSH</v>
          </cell>
          <cell r="P71">
            <v>0</v>
          </cell>
        </row>
        <row r="72">
          <cell r="O72" t="str">
            <v>1 BSH</v>
          </cell>
          <cell r="P72">
            <v>0.375</v>
          </cell>
        </row>
        <row r="73">
          <cell r="O73" t="str">
            <v>2 BSH</v>
          </cell>
          <cell r="P73">
            <v>0.75</v>
          </cell>
        </row>
      </sheetData>
      <sheetData sheetId="26">
        <row r="31">
          <cell r="O31" t="str">
            <v>Selekteer</v>
          </cell>
          <cell r="P31">
            <v>0</v>
          </cell>
        </row>
        <row r="32">
          <cell r="O32" t="str">
            <v>Ø 12 / 10 mm</v>
          </cell>
          <cell r="P32">
            <v>0.42</v>
          </cell>
        </row>
        <row r="33">
          <cell r="O33" t="str">
            <v>Ø 15 / 13 mm</v>
          </cell>
          <cell r="P33">
            <v>0.5</v>
          </cell>
        </row>
        <row r="34">
          <cell r="O34" t="str">
            <v>Ø 22 / 19,8 mm</v>
          </cell>
          <cell r="P34">
            <v>0.68</v>
          </cell>
        </row>
        <row r="35">
          <cell r="O35" t="str">
            <v>Ø 28 / 25,6 mm</v>
          </cell>
          <cell r="P35">
            <v>0.82</v>
          </cell>
        </row>
        <row r="36">
          <cell r="O36" t="str">
            <v>Ø 35 / 32,4 mm</v>
          </cell>
          <cell r="P36">
            <v>0.96</v>
          </cell>
        </row>
        <row r="37">
          <cell r="O37" t="str">
            <v>Ø 42 / 39,2 mm</v>
          </cell>
          <cell r="P37">
            <v>1.1299999999999999</v>
          </cell>
        </row>
        <row r="38">
          <cell r="O38" t="str">
            <v>Ø 54 / 51 mm</v>
          </cell>
          <cell r="P38">
            <v>1.38</v>
          </cell>
        </row>
        <row r="39">
          <cell r="O39" t="str">
            <v>Ø 67 / 63,2 mm</v>
          </cell>
          <cell r="P39">
            <v>1.63</v>
          </cell>
        </row>
        <row r="89">
          <cell r="F89" t="str">
            <v>Selekteer</v>
          </cell>
          <cell r="G89">
            <v>0</v>
          </cell>
        </row>
        <row r="90">
          <cell r="F90" t="str">
            <v>10 / 8       mm</v>
          </cell>
          <cell r="G90">
            <v>6.4000000000000003E-3</v>
          </cell>
        </row>
        <row r="91">
          <cell r="F91" t="str">
            <v>12 / 10     mm</v>
          </cell>
          <cell r="G91">
            <v>1.0000000000000002E-2</v>
          </cell>
        </row>
        <row r="92">
          <cell r="F92" t="str">
            <v>15 / 13     mm</v>
          </cell>
          <cell r="G92">
            <v>1.6900000000000002E-2</v>
          </cell>
        </row>
        <row r="93">
          <cell r="F93" t="str">
            <v>22 / 19,8  mm</v>
          </cell>
          <cell r="G93">
            <v>3.9204000000000003E-2</v>
          </cell>
        </row>
        <row r="94">
          <cell r="F94" t="str">
            <v>28 / 25,6  mm</v>
          </cell>
          <cell r="G94">
            <v>6.5535999999999997E-2</v>
          </cell>
        </row>
        <row r="95">
          <cell r="F95" t="str">
            <v>35 / 32,4  mm</v>
          </cell>
          <cell r="G95">
            <v>0.104976</v>
          </cell>
        </row>
        <row r="96">
          <cell r="F96" t="str">
            <v>42 / 39,2  mm</v>
          </cell>
          <cell r="G96">
            <v>0.15366400000000002</v>
          </cell>
        </row>
        <row r="97">
          <cell r="F97" t="str">
            <v>54 / 51     mm</v>
          </cell>
          <cell r="G97">
            <v>0.2601</v>
          </cell>
        </row>
        <row r="98">
          <cell r="F98" t="str">
            <v>67 / 63,2  mm</v>
          </cell>
          <cell r="G98">
            <v>0.399424</v>
          </cell>
        </row>
        <row r="99">
          <cell r="F99" t="str">
            <v>80 / 75,8  mm</v>
          </cell>
          <cell r="G99">
            <v>0.57456399999999996</v>
          </cell>
        </row>
      </sheetData>
      <sheetData sheetId="27"/>
      <sheetData sheetId="28">
        <row r="19">
          <cell r="P19" t="str">
            <v>12mm</v>
          </cell>
          <cell r="Q19">
            <v>10</v>
          </cell>
        </row>
        <row r="20">
          <cell r="P20" t="str">
            <v>15mm</v>
          </cell>
          <cell r="Q20">
            <v>13</v>
          </cell>
        </row>
        <row r="21">
          <cell r="P21" t="str">
            <v>22mm</v>
          </cell>
          <cell r="Q21">
            <v>19.8</v>
          </cell>
        </row>
        <row r="22">
          <cell r="P22" t="str">
            <v>28mm</v>
          </cell>
          <cell r="Q22">
            <v>25.6</v>
          </cell>
        </row>
        <row r="23">
          <cell r="P23" t="str">
            <v>35mm</v>
          </cell>
          <cell r="Q23">
            <v>32.4</v>
          </cell>
        </row>
        <row r="24">
          <cell r="P24" t="str">
            <v>42mm</v>
          </cell>
          <cell r="Q24">
            <v>39.200000000000003</v>
          </cell>
        </row>
        <row r="25">
          <cell r="P25" t="str">
            <v>54mm</v>
          </cell>
          <cell r="Q25">
            <v>51</v>
          </cell>
        </row>
        <row r="26">
          <cell r="P26" t="str">
            <v>67mm</v>
          </cell>
          <cell r="Q26">
            <v>63.2</v>
          </cell>
        </row>
        <row r="27">
          <cell r="P27" t="str">
            <v>80mm</v>
          </cell>
          <cell r="Q27">
            <v>75.8</v>
          </cell>
        </row>
        <row r="47">
          <cell r="P47" t="str">
            <v>½"</v>
          </cell>
          <cell r="Q47">
            <v>16</v>
          </cell>
        </row>
        <row r="48">
          <cell r="P48" t="str">
            <v>¾"</v>
          </cell>
          <cell r="Q48">
            <v>21.6</v>
          </cell>
        </row>
        <row r="49">
          <cell r="P49" t="str">
            <v>1"</v>
          </cell>
          <cell r="Q49">
            <v>27.2</v>
          </cell>
        </row>
        <row r="50">
          <cell r="P50" t="str">
            <v>1¼"</v>
          </cell>
          <cell r="Q50">
            <v>35.9</v>
          </cell>
        </row>
        <row r="51">
          <cell r="P51" t="str">
            <v>1½"</v>
          </cell>
          <cell r="Q51">
            <v>41.8</v>
          </cell>
        </row>
        <row r="52">
          <cell r="P52" t="str">
            <v>2"</v>
          </cell>
          <cell r="Q52">
            <v>53</v>
          </cell>
        </row>
        <row r="53">
          <cell r="P53" t="str">
            <v>2½"</v>
          </cell>
          <cell r="Q53">
            <v>68.8</v>
          </cell>
        </row>
        <row r="54">
          <cell r="P54" t="str">
            <v>3"</v>
          </cell>
          <cell r="Q54">
            <v>80.8</v>
          </cell>
        </row>
        <row r="55">
          <cell r="P55" t="str">
            <v>4"</v>
          </cell>
          <cell r="Q55">
            <v>107.9</v>
          </cell>
        </row>
      </sheetData>
      <sheetData sheetId="29"/>
      <sheetData sheetId="30"/>
      <sheetData sheetId="31"/>
      <sheetData sheetId="32"/>
      <sheetData sheetId="33">
        <row r="7">
          <cell r="P7" t="str">
            <v>Selecteer hier type gebouw</v>
          </cell>
          <cell r="Q7">
            <v>0</v>
          </cell>
        </row>
        <row r="8">
          <cell r="P8" t="str">
            <v>Woning, Woongebouw</v>
          </cell>
          <cell r="Q8">
            <v>0.5</v>
          </cell>
        </row>
        <row r="9">
          <cell r="P9" t="str">
            <v>School</v>
          </cell>
          <cell r="Q9">
            <v>0.7</v>
          </cell>
        </row>
        <row r="10">
          <cell r="P10" t="str">
            <v>Kantoor</v>
          </cell>
          <cell r="Q10">
            <v>0.7</v>
          </cell>
        </row>
        <row r="11">
          <cell r="P11" t="str">
            <v>Hotel</v>
          </cell>
          <cell r="Q11">
            <v>0.7</v>
          </cell>
        </row>
        <row r="12">
          <cell r="P12" t="str">
            <v>Restaurant</v>
          </cell>
          <cell r="Q12">
            <v>0.7</v>
          </cell>
        </row>
        <row r="13">
          <cell r="P13" t="str">
            <v>Ziekenhuis</v>
          </cell>
          <cell r="Q13">
            <v>0.7</v>
          </cell>
        </row>
        <row r="14">
          <cell r="P14" t="str">
            <v>Laboratorium</v>
          </cell>
          <cell r="Q14">
            <v>1.2</v>
          </cell>
        </row>
        <row r="15">
          <cell r="P15" t="str">
            <v>Industrie met langdurige lozingen</v>
          </cell>
          <cell r="Q15">
            <v>1.2</v>
          </cell>
        </row>
        <row r="16">
          <cell r="P16" t="str">
            <v>Bedrijfskeuken</v>
          </cell>
          <cell r="Q16">
            <v>1.4</v>
          </cell>
        </row>
        <row r="19">
          <cell r="P19" t="str">
            <v>Keuze</v>
          </cell>
          <cell r="Q19">
            <v>0</v>
          </cell>
        </row>
        <row r="20">
          <cell r="P20" t="str">
            <v xml:space="preserve">AL </v>
          </cell>
          <cell r="Q20">
            <v>1</v>
          </cell>
        </row>
        <row r="21">
          <cell r="P21" t="str">
            <v xml:space="preserve">VL </v>
          </cell>
          <cell r="Q21">
            <v>1</v>
          </cell>
        </row>
        <row r="22">
          <cell r="P22" t="str">
            <v xml:space="preserve">SL </v>
          </cell>
          <cell r="Q22">
            <v>1.4</v>
          </cell>
        </row>
        <row r="23">
          <cell r="P23" t="str">
            <v xml:space="preserve">GL </v>
          </cell>
          <cell r="Q23">
            <v>1</v>
          </cell>
        </row>
        <row r="24">
          <cell r="P24" t="str">
            <v xml:space="preserve">OL </v>
          </cell>
          <cell r="Q24">
            <v>1.4</v>
          </cell>
        </row>
        <row r="25">
          <cell r="P25" t="str">
            <v xml:space="preserve">VE </v>
          </cell>
          <cell r="Q25">
            <v>1.4</v>
          </cell>
        </row>
        <row r="28">
          <cell r="P28" t="str">
            <v>Keuze</v>
          </cell>
          <cell r="Q28">
            <v>0</v>
          </cell>
        </row>
        <row r="29">
          <cell r="P29" t="str">
            <v>PVC</v>
          </cell>
          <cell r="Q29">
            <v>1</v>
          </cell>
        </row>
        <row r="30">
          <cell r="P30" t="str">
            <v>PE</v>
          </cell>
          <cell r="Q30">
            <v>2</v>
          </cell>
        </row>
        <row r="31">
          <cell r="P31" t="str">
            <v>PPC</v>
          </cell>
          <cell r="Q31">
            <v>3</v>
          </cell>
        </row>
        <row r="32">
          <cell r="P32" t="str">
            <v>ABS</v>
          </cell>
          <cell r="Q32">
            <v>4</v>
          </cell>
          <cell r="AF32">
            <v>44</v>
          </cell>
          <cell r="AG32" t="str">
            <v>Ø 50</v>
          </cell>
        </row>
        <row r="33">
          <cell r="P33" t="str">
            <v>SML</v>
          </cell>
          <cell r="Q33">
            <v>5</v>
          </cell>
          <cell r="AF33">
            <v>50</v>
          </cell>
          <cell r="AG33" t="str">
            <v xml:space="preserve">Ø 56 </v>
          </cell>
        </row>
        <row r="34">
          <cell r="AF34">
            <v>57</v>
          </cell>
          <cell r="AG34" t="str">
            <v>Ø 63</v>
          </cell>
        </row>
        <row r="35">
          <cell r="AF35">
            <v>69</v>
          </cell>
          <cell r="AG35" t="str">
            <v xml:space="preserve">Ø 75 </v>
          </cell>
        </row>
        <row r="36">
          <cell r="AF36">
            <v>84</v>
          </cell>
          <cell r="AG36" t="str">
            <v xml:space="preserve">Ø 90 </v>
          </cell>
        </row>
        <row r="37">
          <cell r="AF37">
            <v>100</v>
          </cell>
          <cell r="AG37" t="str">
            <v>Ø 110</v>
          </cell>
        </row>
        <row r="38">
          <cell r="AF38">
            <v>117</v>
          </cell>
          <cell r="AG38" t="str">
            <v>Ø 125</v>
          </cell>
        </row>
        <row r="39">
          <cell r="AF39">
            <v>150</v>
          </cell>
          <cell r="AG39" t="str">
            <v>Ø 160</v>
          </cell>
        </row>
        <row r="40">
          <cell r="AF40">
            <v>190</v>
          </cell>
          <cell r="AG40" t="str">
            <v>Ø 200</v>
          </cell>
        </row>
      </sheetData>
      <sheetData sheetId="34">
        <row r="14">
          <cell r="V14" t="str">
            <v>0 stuks</v>
          </cell>
          <cell r="W14">
            <v>0</v>
          </cell>
          <cell r="X14" t="str">
            <v>0 stuks</v>
          </cell>
          <cell r="Y14">
            <v>0</v>
          </cell>
          <cell r="Z14" t="str">
            <v>0 stuks</v>
          </cell>
          <cell r="AA14">
            <v>0</v>
          </cell>
        </row>
        <row r="15">
          <cell r="V15" t="str">
            <v>1 stuks</v>
          </cell>
          <cell r="W15">
            <v>0.5</v>
          </cell>
          <cell r="X15" t="str">
            <v>1 stuks</v>
          </cell>
          <cell r="Y15">
            <v>0.5</v>
          </cell>
          <cell r="Z15" t="str">
            <v>1 stuks</v>
          </cell>
          <cell r="AA15">
            <v>0</v>
          </cell>
        </row>
        <row r="16">
          <cell r="V16" t="str">
            <v>2 stuks</v>
          </cell>
          <cell r="W16">
            <v>0.4</v>
          </cell>
          <cell r="X16" t="str">
            <v>2 stuks</v>
          </cell>
          <cell r="Y16">
            <v>0.5</v>
          </cell>
          <cell r="Z16" t="str">
            <v>2 stuks</v>
          </cell>
          <cell r="AA16">
            <v>0</v>
          </cell>
        </row>
        <row r="17">
          <cell r="V17" t="str">
            <v>3 stuks</v>
          </cell>
          <cell r="W17">
            <v>0.3</v>
          </cell>
          <cell r="X17" t="str">
            <v>3 stuks</v>
          </cell>
          <cell r="Y17">
            <v>0.4</v>
          </cell>
          <cell r="Z17" t="str">
            <v>3 stuks</v>
          </cell>
          <cell r="AA17">
            <v>0</v>
          </cell>
        </row>
        <row r="18">
          <cell r="V18" t="str">
            <v>4 stuks</v>
          </cell>
          <cell r="W18">
            <v>0.24</v>
          </cell>
          <cell r="X18" t="str">
            <v>4 stuks</v>
          </cell>
          <cell r="Y18">
            <v>0.3</v>
          </cell>
          <cell r="Z18" t="str">
            <v>4 stuks</v>
          </cell>
          <cell r="AA18">
            <v>0</v>
          </cell>
        </row>
        <row r="19">
          <cell r="V19" t="str">
            <v>5 stuks</v>
          </cell>
          <cell r="W19">
            <v>0.2</v>
          </cell>
          <cell r="X19" t="str">
            <v>5 stuks</v>
          </cell>
          <cell r="Y19">
            <v>0.3</v>
          </cell>
          <cell r="Z19" t="str">
            <v>5 stuks</v>
          </cell>
          <cell r="AA19">
            <v>0</v>
          </cell>
        </row>
        <row r="20">
          <cell r="V20" t="str">
            <v>6 stuks</v>
          </cell>
          <cell r="W20">
            <v>0.2</v>
          </cell>
          <cell r="X20" t="str">
            <v>6 stuks</v>
          </cell>
          <cell r="Y20">
            <v>0.3</v>
          </cell>
          <cell r="Z20" t="str">
            <v>6 stuks</v>
          </cell>
          <cell r="AA20">
            <v>0</v>
          </cell>
        </row>
        <row r="21">
          <cell r="V21" t="str">
            <v>7 stuks</v>
          </cell>
          <cell r="W21">
            <v>0.2</v>
          </cell>
          <cell r="X21" t="str">
            <v>7 stuks</v>
          </cell>
          <cell r="Y21">
            <v>0.3</v>
          </cell>
          <cell r="Z21" t="str">
            <v>7 stuks</v>
          </cell>
          <cell r="AA21">
            <v>0</v>
          </cell>
        </row>
        <row r="22">
          <cell r="V22" t="str">
            <v>8 stuks</v>
          </cell>
          <cell r="W22">
            <v>0.2</v>
          </cell>
          <cell r="X22" t="str">
            <v>8 stuks</v>
          </cell>
          <cell r="Y22">
            <v>0.3</v>
          </cell>
          <cell r="Z22" t="str">
            <v>8 stuks</v>
          </cell>
          <cell r="AA22">
            <v>0</v>
          </cell>
        </row>
        <row r="23">
          <cell r="V23" t="str">
            <v>9 stuks</v>
          </cell>
          <cell r="W23">
            <v>0.2</v>
          </cell>
          <cell r="X23" t="str">
            <v>9 stuks</v>
          </cell>
          <cell r="Y23">
            <v>0.3</v>
          </cell>
          <cell r="Z23" t="str">
            <v>9 stuks</v>
          </cell>
          <cell r="AA23">
            <v>0</v>
          </cell>
        </row>
        <row r="24">
          <cell r="V24" t="str">
            <v>10 stuks</v>
          </cell>
          <cell r="W24">
            <v>0.2</v>
          </cell>
          <cell r="X24" t="str">
            <v>10 stuks</v>
          </cell>
          <cell r="Y24">
            <v>0.3</v>
          </cell>
          <cell r="Z24" t="str">
            <v>10 stuks</v>
          </cell>
          <cell r="AA24">
            <v>0</v>
          </cell>
        </row>
        <row r="25">
          <cell r="V25" t="str">
            <v>11 stuks</v>
          </cell>
          <cell r="W25">
            <v>0.2</v>
          </cell>
          <cell r="X25" t="str">
            <v>11 stuks</v>
          </cell>
          <cell r="Y25">
            <v>0.3</v>
          </cell>
          <cell r="Z25" t="str">
            <v>11 stuks</v>
          </cell>
          <cell r="AA25">
            <v>0</v>
          </cell>
        </row>
        <row r="26">
          <cell r="V26" t="str">
            <v>12 stuks</v>
          </cell>
          <cell r="W26">
            <v>0.2</v>
          </cell>
          <cell r="X26" t="str">
            <v>12 stuks</v>
          </cell>
          <cell r="Y26">
            <v>0.3</v>
          </cell>
          <cell r="Z26" t="str">
            <v>12 stuks</v>
          </cell>
          <cell r="AA26">
            <v>0</v>
          </cell>
        </row>
        <row r="27">
          <cell r="AC27" t="str">
            <v xml:space="preserve">A = 0,00 </v>
          </cell>
          <cell r="AD27" t="str">
            <v>TYPE 0</v>
          </cell>
        </row>
        <row r="28">
          <cell r="AC28" t="str">
            <v>A = 0,00 tot 0,50 m2</v>
          </cell>
          <cell r="AD28" t="str">
            <v>TYPE 2</v>
          </cell>
        </row>
        <row r="29">
          <cell r="AC29" t="str">
            <v>A = 0,50 tot 1,00 m2</v>
          </cell>
          <cell r="AD29" t="str">
            <v>TYPE 4</v>
          </cell>
        </row>
        <row r="30">
          <cell r="AC30" t="str">
            <v>A = 1,00 tot 1,75 m2</v>
          </cell>
          <cell r="AD30" t="str">
            <v>TYPE 7</v>
          </cell>
        </row>
        <row r="31">
          <cell r="AC31" t="str">
            <v>A = 1,75 tot 2,50 m2</v>
          </cell>
          <cell r="AD31" t="str">
            <v>TYPE 10</v>
          </cell>
        </row>
        <row r="32">
          <cell r="AC32" t="str">
            <v>A = 2,50 tot 3,75 m2</v>
          </cell>
          <cell r="AD32" t="str">
            <v>TYPE 15</v>
          </cell>
        </row>
        <row r="33">
          <cell r="AC33" t="str">
            <v>A = 3,75 tot 5,00 m2</v>
          </cell>
          <cell r="AD33" t="str">
            <v>TYPE 20</v>
          </cell>
        </row>
        <row r="34">
          <cell r="AC34" t="str">
            <v>A = 5,00 tot 6,25 m2</v>
          </cell>
          <cell r="AD34" t="str">
            <v>TYPE 25</v>
          </cell>
        </row>
        <row r="35">
          <cell r="AC35" t="str">
            <v>A = &gt; 6,25 m2</v>
          </cell>
          <cell r="AD35" t="str">
            <v>TYPE 25</v>
          </cell>
        </row>
      </sheetData>
      <sheetData sheetId="35"/>
      <sheetData sheetId="36">
        <row r="15">
          <cell r="V15" t="str">
            <v>0 stuks</v>
          </cell>
          <cell r="W15">
            <v>0</v>
          </cell>
          <cell r="X15" t="str">
            <v>0 stuks</v>
          </cell>
          <cell r="Y15">
            <v>0</v>
          </cell>
          <cell r="Z15" t="str">
            <v>0 stuks</v>
          </cell>
          <cell r="AA15">
            <v>0</v>
          </cell>
        </row>
        <row r="16">
          <cell r="V16" t="str">
            <v>1 stuks</v>
          </cell>
          <cell r="W16">
            <v>0.5</v>
          </cell>
          <cell r="X16" t="str">
            <v>1 stuks</v>
          </cell>
          <cell r="Y16">
            <v>2.5</v>
          </cell>
          <cell r="Z16" t="str">
            <v>1 stuks</v>
          </cell>
          <cell r="AA16">
            <v>3</v>
          </cell>
        </row>
        <row r="17">
          <cell r="V17" t="str">
            <v>2 stuks</v>
          </cell>
          <cell r="W17">
            <v>0.4</v>
          </cell>
          <cell r="X17" t="str">
            <v>2 stuks</v>
          </cell>
          <cell r="Y17">
            <v>2</v>
          </cell>
          <cell r="Z17" t="str">
            <v>2 stuks</v>
          </cell>
          <cell r="AA17">
            <v>2.5</v>
          </cell>
        </row>
        <row r="18">
          <cell r="V18" t="str">
            <v>3 stuks</v>
          </cell>
          <cell r="W18">
            <v>0.3</v>
          </cell>
          <cell r="X18" t="str">
            <v>3 stuks</v>
          </cell>
          <cell r="Y18">
            <v>1.8</v>
          </cell>
          <cell r="Z18" t="str">
            <v>3 stuks</v>
          </cell>
          <cell r="AA18">
            <v>2</v>
          </cell>
        </row>
        <row r="19">
          <cell r="V19" t="str">
            <v>4 stuks</v>
          </cell>
          <cell r="W19">
            <v>0.24</v>
          </cell>
          <cell r="X19" t="str">
            <v>4 stuks</v>
          </cell>
          <cell r="Y19">
            <v>1.6</v>
          </cell>
          <cell r="Z19" t="str">
            <v>4 stuks</v>
          </cell>
          <cell r="AA19">
            <v>1.8</v>
          </cell>
        </row>
        <row r="20">
          <cell r="V20" t="str">
            <v>5 stuks</v>
          </cell>
          <cell r="W20">
            <v>0.2</v>
          </cell>
          <cell r="X20" t="str">
            <v>5 stuks</v>
          </cell>
          <cell r="Y20">
            <v>1.4</v>
          </cell>
          <cell r="Z20" t="str">
            <v>5 stuks</v>
          </cell>
          <cell r="AA20">
            <v>1.6</v>
          </cell>
        </row>
        <row r="21">
          <cell r="V21" t="str">
            <v>6 stuks</v>
          </cell>
          <cell r="W21">
            <v>0.2</v>
          </cell>
          <cell r="X21" t="str">
            <v>6 stuks</v>
          </cell>
          <cell r="Y21">
            <v>1.4</v>
          </cell>
          <cell r="Z21" t="str">
            <v>6 stuks</v>
          </cell>
          <cell r="AA21">
            <v>1.6</v>
          </cell>
        </row>
        <row r="22">
          <cell r="V22" t="str">
            <v>7 stuks</v>
          </cell>
          <cell r="W22">
            <v>0.2</v>
          </cell>
          <cell r="X22" t="str">
            <v>7 stuks</v>
          </cell>
          <cell r="Y22">
            <v>1.4</v>
          </cell>
          <cell r="Z22" t="str">
            <v>7 stuks</v>
          </cell>
          <cell r="AA22">
            <v>1.6</v>
          </cell>
        </row>
        <row r="23">
          <cell r="V23" t="str">
            <v>8 stuks</v>
          </cell>
          <cell r="W23">
            <v>0.2</v>
          </cell>
          <cell r="X23" t="str">
            <v>8 stuks</v>
          </cell>
          <cell r="Y23">
            <v>1.4</v>
          </cell>
          <cell r="Z23" t="str">
            <v>8 stuks</v>
          </cell>
          <cell r="AA23">
            <v>1.6</v>
          </cell>
        </row>
        <row r="24">
          <cell r="V24" t="str">
            <v>9 stuks</v>
          </cell>
          <cell r="W24">
            <v>0.2</v>
          </cell>
          <cell r="X24" t="str">
            <v>9 stuks</v>
          </cell>
          <cell r="Y24">
            <v>1.4</v>
          </cell>
          <cell r="Z24" t="str">
            <v>9 stuks</v>
          </cell>
          <cell r="AA24">
            <v>1.6</v>
          </cell>
        </row>
        <row r="25">
          <cell r="V25" t="str">
            <v>10 stuks</v>
          </cell>
          <cell r="W25">
            <v>0.2</v>
          </cell>
          <cell r="X25" t="str">
            <v>10 stuks</v>
          </cell>
          <cell r="Y25">
            <v>1.4</v>
          </cell>
          <cell r="Z25" t="str">
            <v>10 stuks</v>
          </cell>
          <cell r="AA25">
            <v>1.6</v>
          </cell>
        </row>
        <row r="26">
          <cell r="V26" t="str">
            <v>11 stuks</v>
          </cell>
          <cell r="W26">
            <v>0.2</v>
          </cell>
          <cell r="X26" t="str">
            <v>11 stuks</v>
          </cell>
          <cell r="Y26">
            <v>1.4</v>
          </cell>
          <cell r="Z26" t="str">
            <v>11 stuks</v>
          </cell>
          <cell r="AA26">
            <v>1.6</v>
          </cell>
        </row>
        <row r="27">
          <cell r="V27" t="str">
            <v>12 stuks</v>
          </cell>
          <cell r="W27">
            <v>0.2</v>
          </cell>
          <cell r="X27" t="str">
            <v>12 stuks</v>
          </cell>
          <cell r="Y27">
            <v>1.4</v>
          </cell>
          <cell r="Z27" t="str">
            <v>12 stuks</v>
          </cell>
          <cell r="AA27">
            <v>1.6</v>
          </cell>
        </row>
        <row r="29">
          <cell r="AC29" t="str">
            <v xml:space="preserve">A = 0,00 </v>
          </cell>
          <cell r="AD29" t="str">
            <v>TYPE 0</v>
          </cell>
        </row>
        <row r="30">
          <cell r="AC30" t="str">
            <v>A = 0,00 tot 0,45 m²</v>
          </cell>
          <cell r="AD30" t="str">
            <v>TYPE 1,5</v>
          </cell>
        </row>
        <row r="31">
          <cell r="AC31" t="str">
            <v>A = 0,45 tot 0,70 m²</v>
          </cell>
          <cell r="AD31" t="str">
            <v>TYPE 3</v>
          </cell>
        </row>
        <row r="32">
          <cell r="AC32" t="str">
            <v>A = 0,70 tot 1,10 m²</v>
          </cell>
          <cell r="AD32" t="str">
            <v>TYPE 6</v>
          </cell>
        </row>
        <row r="33">
          <cell r="AC33" t="str">
            <v>A = 1,10 tot 1,40 m²</v>
          </cell>
          <cell r="AD33" t="str">
            <v>TYPE 8</v>
          </cell>
        </row>
        <row r="34">
          <cell r="AC34" t="str">
            <v>A = 1,40 tot 1,60 m²</v>
          </cell>
          <cell r="AD34" t="str">
            <v>TYPE 10</v>
          </cell>
        </row>
        <row r="35">
          <cell r="AC35" t="str">
            <v>A = 1,60 tot 2,10 m²</v>
          </cell>
          <cell r="AD35" t="str">
            <v>TYPE 15</v>
          </cell>
        </row>
        <row r="36">
          <cell r="AC36" t="str">
            <v>A = 2,10 tot 2,50 m²</v>
          </cell>
          <cell r="AD36" t="str">
            <v>TYPE 20</v>
          </cell>
        </row>
        <row r="37">
          <cell r="AC37" t="str">
            <v>A = 2,50 tot   m²</v>
          </cell>
          <cell r="AD37" t="str">
            <v>TYPE 30</v>
          </cell>
        </row>
        <row r="38">
          <cell r="AC38" t="str">
            <v>A =  m²</v>
          </cell>
          <cell r="AD38" t="str">
            <v>TYPE 40</v>
          </cell>
        </row>
        <row r="39">
          <cell r="AC39" t="str">
            <v>A = m²</v>
          </cell>
          <cell r="AD39" t="str">
            <v>TYPE 50</v>
          </cell>
        </row>
      </sheetData>
      <sheetData sheetId="37">
        <row r="26">
          <cell r="P26" t="str">
            <v>selecteren</v>
          </cell>
          <cell r="Q26">
            <v>0</v>
          </cell>
          <cell r="S26" t="str">
            <v>selecteren</v>
          </cell>
          <cell r="T26">
            <v>0</v>
          </cell>
        </row>
        <row r="27">
          <cell r="P27" t="str">
            <v>situatie 1</v>
          </cell>
          <cell r="Q27">
            <v>325</v>
          </cell>
          <cell r="S27" t="str">
            <v>situatie 1</v>
          </cell>
          <cell r="T27">
            <v>650</v>
          </cell>
        </row>
        <row r="28">
          <cell r="P28" t="str">
            <v>situatie 2</v>
          </cell>
          <cell r="Q28">
            <v>163</v>
          </cell>
          <cell r="S28" t="str">
            <v>situatie 2</v>
          </cell>
          <cell r="T28">
            <v>163</v>
          </cell>
        </row>
        <row r="29">
          <cell r="P29" t="str">
            <v>situatie 3</v>
          </cell>
          <cell r="Q29">
            <v>650</v>
          </cell>
          <cell r="S29" t="str">
            <v>situatie 3</v>
          </cell>
          <cell r="T29">
            <v>325</v>
          </cell>
        </row>
        <row r="30">
          <cell r="P30" t="str">
            <v>situatie 4</v>
          </cell>
          <cell r="Q30">
            <v>500</v>
          </cell>
          <cell r="S30" t="str">
            <v>situatie 4</v>
          </cell>
          <cell r="T30">
            <v>-163</v>
          </cell>
        </row>
        <row r="31">
          <cell r="P31" t="str">
            <v>situatie 5</v>
          </cell>
          <cell r="Q31">
            <v>163</v>
          </cell>
          <cell r="S31" t="str">
            <v>situatie 5</v>
          </cell>
          <cell r="T31">
            <v>163</v>
          </cell>
        </row>
        <row r="32">
          <cell r="P32" t="str">
            <v>situatie 6</v>
          </cell>
          <cell r="Q32">
            <v>325</v>
          </cell>
          <cell r="S32" t="str">
            <v>situatie 6</v>
          </cell>
          <cell r="T32">
            <v>650</v>
          </cell>
        </row>
        <row r="33">
          <cell r="P33" t="str">
            <v>situatie 7</v>
          </cell>
          <cell r="Q33">
            <v>163</v>
          </cell>
          <cell r="S33" t="str">
            <v>situatie 7</v>
          </cell>
          <cell r="T33">
            <v>163</v>
          </cell>
        </row>
        <row r="34">
          <cell r="P34" t="str">
            <v>situatie 8</v>
          </cell>
          <cell r="Q34">
            <v>325</v>
          </cell>
          <cell r="S34" t="str">
            <v>situatie 8</v>
          </cell>
          <cell r="T34">
            <v>650</v>
          </cell>
        </row>
        <row r="35">
          <cell r="P35" t="str">
            <v>situatie 9</v>
          </cell>
          <cell r="Q35">
            <v>325</v>
          </cell>
          <cell r="S35" t="str">
            <v>situatie 9</v>
          </cell>
          <cell r="T35">
            <v>650</v>
          </cell>
        </row>
        <row r="36">
          <cell r="P36" t="str">
            <v>situatie 10</v>
          </cell>
          <cell r="Q36">
            <v>163</v>
          </cell>
          <cell r="S36" t="str">
            <v>situatie 10</v>
          </cell>
          <cell r="T36">
            <v>163</v>
          </cell>
        </row>
        <row r="37">
          <cell r="P37" t="str">
            <v>situatie 11</v>
          </cell>
          <cell r="Q37">
            <v>220</v>
          </cell>
          <cell r="S37" t="str">
            <v>situatie 11</v>
          </cell>
          <cell r="T37">
            <v>650</v>
          </cell>
        </row>
        <row r="38">
          <cell r="P38" t="str">
            <v>situatie 12</v>
          </cell>
          <cell r="Q38">
            <v>325</v>
          </cell>
          <cell r="S38" t="str">
            <v>situatie 12</v>
          </cell>
          <cell r="T38">
            <v>110</v>
          </cell>
        </row>
        <row r="39">
          <cell r="P39" t="str">
            <v>situatie 13</v>
          </cell>
          <cell r="Q39">
            <v>220</v>
          </cell>
          <cell r="S39" t="str">
            <v>situatie 13</v>
          </cell>
          <cell r="T39">
            <v>650</v>
          </cell>
        </row>
        <row r="40">
          <cell r="P40" t="str">
            <v>situatie 14</v>
          </cell>
          <cell r="Q40">
            <v>325</v>
          </cell>
          <cell r="S40" t="str">
            <v>situatie 14</v>
          </cell>
          <cell r="T40">
            <v>163</v>
          </cell>
        </row>
        <row r="41">
          <cell r="P41" t="str">
            <v xml:space="preserve">situatie 15 </v>
          </cell>
          <cell r="Q41">
            <v>650</v>
          </cell>
          <cell r="S41" t="str">
            <v xml:space="preserve">situatie 15 </v>
          </cell>
          <cell r="T41">
            <v>325</v>
          </cell>
        </row>
        <row r="42">
          <cell r="P42" t="str">
            <v>situatie 16</v>
          </cell>
          <cell r="Q42">
            <v>500</v>
          </cell>
          <cell r="S42" t="str">
            <v>situatie 16</v>
          </cell>
          <cell r="T42">
            <v>-163</v>
          </cell>
        </row>
        <row r="43">
          <cell r="P43" t="str">
            <v>situatie 17</v>
          </cell>
          <cell r="Q43">
            <v>163</v>
          </cell>
          <cell r="S43" t="str">
            <v>situatie 17</v>
          </cell>
          <cell r="T43">
            <v>163</v>
          </cell>
        </row>
        <row r="47">
          <cell r="P47" t="str">
            <v>selecteren</v>
          </cell>
          <cell r="Q47">
            <v>0</v>
          </cell>
          <cell r="S47" t="str">
            <v>selecteren</v>
          </cell>
          <cell r="T47">
            <v>0</v>
          </cell>
        </row>
        <row r="48">
          <cell r="P48" t="str">
            <v>situatie 1</v>
          </cell>
          <cell r="Q48">
            <v>163</v>
          </cell>
          <cell r="S48" t="str">
            <v>situatie 1</v>
          </cell>
          <cell r="T48">
            <v>325</v>
          </cell>
        </row>
        <row r="49">
          <cell r="P49" t="str">
            <v>situatie 2</v>
          </cell>
          <cell r="Q49">
            <v>60</v>
          </cell>
          <cell r="S49" t="str">
            <v>situatie 2</v>
          </cell>
          <cell r="T49">
            <v>60</v>
          </cell>
        </row>
        <row r="50">
          <cell r="P50" t="str">
            <v>situatie 3</v>
          </cell>
          <cell r="Q50">
            <v>163</v>
          </cell>
          <cell r="S50" t="str">
            <v>situatie 3</v>
          </cell>
          <cell r="T50">
            <v>440</v>
          </cell>
        </row>
        <row r="51">
          <cell r="P51" t="str">
            <v>situatie 4</v>
          </cell>
          <cell r="Q51">
            <v>500</v>
          </cell>
          <cell r="S51" t="str">
            <v>situatie 4</v>
          </cell>
          <cell r="T51">
            <v>-325</v>
          </cell>
        </row>
        <row r="52">
          <cell r="P52" t="str">
            <v>situatie 5</v>
          </cell>
          <cell r="Q52">
            <v>80</v>
          </cell>
          <cell r="S52" t="str">
            <v>situatie 5</v>
          </cell>
          <cell r="T52">
            <v>80</v>
          </cell>
        </row>
        <row r="53">
          <cell r="P53" t="str">
            <v>situatie 6</v>
          </cell>
          <cell r="Q53">
            <v>163</v>
          </cell>
          <cell r="S53" t="str">
            <v>situatie 6</v>
          </cell>
          <cell r="T53">
            <v>325</v>
          </cell>
        </row>
        <row r="54">
          <cell r="P54" t="str">
            <v>situatie 7</v>
          </cell>
          <cell r="Q54">
            <v>80</v>
          </cell>
          <cell r="S54" t="str">
            <v>situatie 7</v>
          </cell>
          <cell r="T54">
            <v>80</v>
          </cell>
        </row>
        <row r="55">
          <cell r="P55" t="str">
            <v>situatie 8</v>
          </cell>
          <cell r="Q55">
            <v>163</v>
          </cell>
          <cell r="S55" t="str">
            <v>situatie 8</v>
          </cell>
          <cell r="T55">
            <v>325</v>
          </cell>
        </row>
        <row r="56">
          <cell r="P56" t="str">
            <v>situatie 9</v>
          </cell>
          <cell r="Q56">
            <v>163</v>
          </cell>
          <cell r="S56" t="str">
            <v>situatie 9</v>
          </cell>
          <cell r="T56">
            <v>325</v>
          </cell>
        </row>
        <row r="57">
          <cell r="P57" t="str">
            <v>situatie 10</v>
          </cell>
          <cell r="Q57">
            <v>80</v>
          </cell>
          <cell r="S57" t="str">
            <v>situatie 10</v>
          </cell>
          <cell r="T57">
            <v>80</v>
          </cell>
        </row>
        <row r="58">
          <cell r="P58" t="str">
            <v>situatie 11</v>
          </cell>
          <cell r="Q58">
            <v>110</v>
          </cell>
          <cell r="S58" t="str">
            <v>situatie 11</v>
          </cell>
          <cell r="T58">
            <v>325</v>
          </cell>
        </row>
        <row r="59">
          <cell r="P59" t="str">
            <v>situatie 12</v>
          </cell>
          <cell r="Q59">
            <v>163</v>
          </cell>
          <cell r="S59" t="str">
            <v>situatie 12</v>
          </cell>
          <cell r="T59">
            <v>60</v>
          </cell>
        </row>
        <row r="60">
          <cell r="P60" t="str">
            <v>situatie 13</v>
          </cell>
          <cell r="Q60">
            <v>110</v>
          </cell>
          <cell r="S60" t="str">
            <v>situatie 13</v>
          </cell>
          <cell r="T60">
            <v>325</v>
          </cell>
        </row>
        <row r="61">
          <cell r="P61" t="str">
            <v>situatie 14</v>
          </cell>
          <cell r="Q61">
            <v>163</v>
          </cell>
          <cell r="S61" t="str">
            <v>situatie 14</v>
          </cell>
          <cell r="T61">
            <v>80</v>
          </cell>
        </row>
        <row r="62">
          <cell r="P62" t="str">
            <v xml:space="preserve">situatie 15 </v>
          </cell>
          <cell r="Q62">
            <v>163</v>
          </cell>
          <cell r="S62" t="str">
            <v xml:space="preserve">situatie 15 </v>
          </cell>
          <cell r="T62">
            <v>440</v>
          </cell>
        </row>
        <row r="63">
          <cell r="P63" t="str">
            <v>situatie 16</v>
          </cell>
          <cell r="Q63">
            <v>500</v>
          </cell>
          <cell r="S63" t="str">
            <v>situatie 16</v>
          </cell>
          <cell r="T63">
            <v>-325</v>
          </cell>
        </row>
        <row r="64">
          <cell r="P64" t="str">
            <v>situatie 17</v>
          </cell>
          <cell r="Q64">
            <v>110</v>
          </cell>
          <cell r="S64" t="str">
            <v>situatie 17</v>
          </cell>
          <cell r="T64">
            <v>325</v>
          </cell>
        </row>
        <row r="67">
          <cell r="P67" t="str">
            <v>selecteren</v>
          </cell>
          <cell r="Q67">
            <v>0</v>
          </cell>
          <cell r="S67" t="str">
            <v>selecteren</v>
          </cell>
          <cell r="T67">
            <v>0</v>
          </cell>
        </row>
        <row r="68">
          <cell r="P68" t="str">
            <v>situatie 1</v>
          </cell>
          <cell r="Q68">
            <v>325</v>
          </cell>
          <cell r="S68" t="str">
            <v>situatie 1</v>
          </cell>
          <cell r="T68">
            <v>1100</v>
          </cell>
        </row>
        <row r="69">
          <cell r="P69" t="str">
            <v>situatie 2</v>
          </cell>
          <cell r="Q69">
            <v>220</v>
          </cell>
          <cell r="S69" t="str">
            <v>situatie 2</v>
          </cell>
          <cell r="T69">
            <v>220</v>
          </cell>
        </row>
        <row r="70">
          <cell r="P70" t="str">
            <v>situatie 3</v>
          </cell>
          <cell r="Q70">
            <v>0</v>
          </cell>
          <cell r="S70" t="str">
            <v>situatie 3</v>
          </cell>
          <cell r="T70">
            <v>0</v>
          </cell>
        </row>
        <row r="71">
          <cell r="P71" t="str">
            <v>situatie 4</v>
          </cell>
          <cell r="Q71">
            <v>0</v>
          </cell>
          <cell r="S71" t="str">
            <v>situatie 4</v>
          </cell>
          <cell r="T71">
            <v>0</v>
          </cell>
        </row>
        <row r="72">
          <cell r="P72" t="str">
            <v>situatie 5</v>
          </cell>
          <cell r="Q72">
            <v>220</v>
          </cell>
          <cell r="S72" t="str">
            <v>situatie 5</v>
          </cell>
          <cell r="T72">
            <v>650</v>
          </cell>
        </row>
        <row r="73">
          <cell r="P73" t="str">
            <v>situatie 6</v>
          </cell>
          <cell r="Q73">
            <v>325</v>
          </cell>
          <cell r="S73" t="str">
            <v>situatie 6</v>
          </cell>
          <cell r="T73">
            <v>1100</v>
          </cell>
        </row>
        <row r="74">
          <cell r="P74" t="str">
            <v>situatie 7</v>
          </cell>
          <cell r="Q74">
            <v>220</v>
          </cell>
          <cell r="S74" t="str">
            <v>situatie 7</v>
          </cell>
          <cell r="T74">
            <v>650</v>
          </cell>
        </row>
        <row r="75">
          <cell r="P75" t="str">
            <v>situatie 8</v>
          </cell>
          <cell r="Q75">
            <v>325</v>
          </cell>
          <cell r="S75" t="str">
            <v>situatie 8</v>
          </cell>
          <cell r="T75">
            <v>1100</v>
          </cell>
        </row>
        <row r="76">
          <cell r="P76" t="str">
            <v>situatie 9</v>
          </cell>
          <cell r="Q76">
            <v>325</v>
          </cell>
          <cell r="S76" t="str">
            <v>situatie 9</v>
          </cell>
          <cell r="T76">
            <v>1100</v>
          </cell>
        </row>
        <row r="77">
          <cell r="P77" t="str">
            <v>situatie 10</v>
          </cell>
          <cell r="Q77">
            <v>220</v>
          </cell>
          <cell r="S77" t="str">
            <v>situatie 10</v>
          </cell>
          <cell r="T77">
            <v>650</v>
          </cell>
        </row>
        <row r="78">
          <cell r="P78" t="str">
            <v>situatie 11</v>
          </cell>
          <cell r="Q78">
            <v>0</v>
          </cell>
          <cell r="S78" t="str">
            <v>situatie 11</v>
          </cell>
          <cell r="T78">
            <v>0</v>
          </cell>
        </row>
        <row r="79">
          <cell r="P79" t="str">
            <v>situatie 12</v>
          </cell>
          <cell r="Q79">
            <v>0</v>
          </cell>
          <cell r="S79" t="str">
            <v>situatie 12</v>
          </cell>
          <cell r="T79">
            <v>0</v>
          </cell>
        </row>
        <row r="80">
          <cell r="P80" t="str">
            <v>situatie 13</v>
          </cell>
          <cell r="Q80">
            <v>0</v>
          </cell>
          <cell r="S80" t="str">
            <v>situatie 13</v>
          </cell>
          <cell r="T80">
            <v>0</v>
          </cell>
        </row>
        <row r="81">
          <cell r="P81" t="str">
            <v>situatie 14</v>
          </cell>
          <cell r="Q81">
            <v>0</v>
          </cell>
          <cell r="S81" t="str">
            <v>situatie 14</v>
          </cell>
          <cell r="T81">
            <v>0</v>
          </cell>
        </row>
        <row r="82">
          <cell r="P82" t="str">
            <v xml:space="preserve">situatie 15 </v>
          </cell>
          <cell r="Q82">
            <v>0</v>
          </cell>
          <cell r="S82" t="str">
            <v xml:space="preserve">situatie 15 </v>
          </cell>
          <cell r="T82">
            <v>0</v>
          </cell>
        </row>
        <row r="83">
          <cell r="P83" t="str">
            <v>situatie 16</v>
          </cell>
          <cell r="Q83">
            <v>0</v>
          </cell>
          <cell r="S83" t="str">
            <v>situatie 16</v>
          </cell>
          <cell r="T83">
            <v>0</v>
          </cell>
        </row>
        <row r="84">
          <cell r="P84" t="str">
            <v>situatie 17</v>
          </cell>
          <cell r="Q84">
            <v>0</v>
          </cell>
          <cell r="S84" t="str">
            <v>situatie 17</v>
          </cell>
          <cell r="T84">
            <v>0</v>
          </cell>
        </row>
      </sheetData>
      <sheetData sheetId="38"/>
      <sheetData sheetId="39">
        <row r="42">
          <cell r="O42" t="str">
            <v>Selcteer type installatie</v>
          </cell>
          <cell r="P42">
            <v>0</v>
          </cell>
        </row>
        <row r="43">
          <cell r="O43" t="str">
            <v>Sporthal</v>
          </cell>
          <cell r="P43">
            <v>0.7</v>
          </cell>
        </row>
        <row r="44">
          <cell r="O44" t="str">
            <v>Kantoorgebouw</v>
          </cell>
          <cell r="P44">
            <v>1</v>
          </cell>
        </row>
        <row r="45">
          <cell r="O45" t="str">
            <v>Individuele installatie</v>
          </cell>
          <cell r="P45">
            <v>1</v>
          </cell>
        </row>
        <row r="46">
          <cell r="O46" t="str">
            <v>Woonhuis</v>
          </cell>
          <cell r="P46">
            <v>1</v>
          </cell>
        </row>
        <row r="47">
          <cell r="O47" t="str">
            <v>Ziekenhuis</v>
          </cell>
          <cell r="P47">
            <v>0.7</v>
          </cell>
        </row>
        <row r="48">
          <cell r="O48" t="str">
            <v>Bedrijfsgebouw</v>
          </cell>
          <cell r="P48">
            <v>1</v>
          </cell>
        </row>
        <row r="49">
          <cell r="O49" t="str">
            <v>Zwembad</v>
          </cell>
          <cell r="P49">
            <v>0.7</v>
          </cell>
        </row>
        <row r="50">
          <cell r="O50" t="str">
            <v>Gebouw met meerdere douches</v>
          </cell>
          <cell r="P50">
            <v>0.7</v>
          </cell>
        </row>
        <row r="51">
          <cell r="O51" t="str">
            <v>Gebouw met 1 douche</v>
          </cell>
          <cell r="P51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 leidingen dimensioneren"/>
      <sheetName val="website blad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Tabel14" displayName="Tabel14" ref="G5:J27" totalsRowShown="0" headerRowDxfId="10" headerRowBorderDxfId="9">
  <tableColumns count="4">
    <tableColumn id="1" name="aantal" dataDxfId="8"/>
    <tableColumn id="2" name="omschrijving" dataDxfId="7"/>
    <tableColumn id="3" name="prijs per eenheid" dataDxfId="6"/>
    <tableColumn id="4" name="totaal" dataDxfId="5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="0"/>
    </ext>
  </extLst>
</table>
</file>

<file path=xl/tables/table2.xml><?xml version="1.0" encoding="utf-8"?>
<table xmlns="http://schemas.openxmlformats.org/spreadsheetml/2006/main" id="2" name="Tabel2" displayName="Tabel2" ref="H5:I30" totalsRowShown="0" headerRowDxfId="4" dataDxfId="2" headerRowBorderDxfId="3">
  <tableColumns count="2">
    <tableColumn id="1" name="omschrijving" dataDxfId="1"/>
    <tableColumn id="2" name="aantal uren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tabColor theme="3"/>
    <pageSetUpPr fitToPage="1"/>
  </sheetPr>
  <dimension ref="A1:BB577"/>
  <sheetViews>
    <sheetView showGridLines="0" showRowColHeaders="0" tabSelected="1" zoomScaleNormal="100" workbookViewId="0">
      <selection activeCell="B3" sqref="B3:D3"/>
    </sheetView>
  </sheetViews>
  <sheetFormatPr defaultRowHeight="15"/>
  <cols>
    <col min="3" max="3" width="9.140625" customWidth="1"/>
    <col min="4" max="4" width="6.7109375" customWidth="1"/>
    <col min="5" max="5" width="17.28515625" customWidth="1"/>
    <col min="6" max="6" width="14.7109375" customWidth="1"/>
    <col min="7" max="7" width="11" customWidth="1"/>
    <col min="8" max="8" width="36.140625" customWidth="1"/>
    <col min="9" max="10" width="15.140625" customWidth="1"/>
    <col min="18" max="18" width="9.140625" customWidth="1"/>
    <col min="19" max="19" width="61.85546875" hidden="1" customWidth="1"/>
    <col min="20" max="20" width="15.7109375" hidden="1" customWidth="1"/>
  </cols>
  <sheetData>
    <row r="1" spans="1:54" ht="33" customHeight="1" thickBot="1">
      <c r="A1" s="1"/>
      <c r="B1" s="302" t="s">
        <v>480</v>
      </c>
      <c r="C1" s="303"/>
      <c r="D1" s="304"/>
      <c r="E1" s="1"/>
      <c r="F1" s="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37"/>
      <c r="S1" s="37"/>
      <c r="T1" s="37"/>
      <c r="U1" s="37"/>
      <c r="V1" s="37"/>
      <c r="W1" s="3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30" customHeight="1">
      <c r="A2" s="1"/>
      <c r="B2" s="305" t="s">
        <v>477</v>
      </c>
      <c r="C2" s="306"/>
      <c r="D2" s="307"/>
      <c r="E2" s="1"/>
      <c r="F2" s="1"/>
      <c r="G2" s="72" t="s">
        <v>0</v>
      </c>
      <c r="H2" s="73"/>
      <c r="I2" s="73"/>
      <c r="J2" s="74"/>
      <c r="K2" s="1"/>
      <c r="L2" s="75"/>
      <c r="M2" s="7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30" customHeight="1">
      <c r="A3" s="1"/>
      <c r="B3" s="305" t="s">
        <v>262</v>
      </c>
      <c r="C3" s="306"/>
      <c r="D3" s="307"/>
      <c r="E3" s="1"/>
      <c r="F3" s="1"/>
      <c r="G3" s="76" t="str">
        <f>[1]Blad1!I3</f>
        <v>naam</v>
      </c>
      <c r="H3" s="77"/>
      <c r="I3" s="77"/>
      <c r="J3" s="78"/>
      <c r="K3" s="1"/>
      <c r="L3" s="79"/>
      <c r="M3" s="79"/>
      <c r="N3" s="7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30" customHeight="1" thickBot="1">
      <c r="A4" s="1"/>
      <c r="B4" s="305" t="s">
        <v>479</v>
      </c>
      <c r="C4" s="306"/>
      <c r="D4" s="307"/>
      <c r="E4" s="1"/>
      <c r="F4" s="1"/>
      <c r="G4" s="68" t="s">
        <v>1</v>
      </c>
      <c r="H4" s="69"/>
      <c r="I4" s="69"/>
      <c r="J4" s="7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30" customHeight="1" thickBot="1">
      <c r="A5" s="1"/>
      <c r="B5" s="308" t="s">
        <v>478</v>
      </c>
      <c r="C5" s="309"/>
      <c r="D5" s="310"/>
      <c r="E5" s="1"/>
      <c r="F5" s="1"/>
      <c r="G5" s="2" t="s">
        <v>2</v>
      </c>
      <c r="H5" s="3" t="s">
        <v>3</v>
      </c>
      <c r="I5" s="4" t="s">
        <v>4</v>
      </c>
      <c r="J5" s="5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0.25" customHeight="1">
      <c r="A6" s="1"/>
      <c r="B6" s="1"/>
      <c r="C6" s="1"/>
      <c r="D6" s="1"/>
      <c r="E6" s="1"/>
      <c r="F6" s="1"/>
      <c r="G6" s="8"/>
      <c r="H6" s="9" t="s">
        <v>6</v>
      </c>
      <c r="I6" s="10">
        <f t="shared" ref="I6:I26" si="0">VLOOKUP(H6,$S$6:$T$286,2,0)</f>
        <v>0</v>
      </c>
      <c r="J6" s="11">
        <f>SUM(Tabel14[[#This Row],[prijs per eenheid]]*Tabel14[[#This Row],[aantal]])</f>
        <v>0</v>
      </c>
      <c r="K6" s="1"/>
      <c r="L6" s="1"/>
      <c r="M6" s="1"/>
      <c r="N6" s="1"/>
      <c r="O6" s="1"/>
      <c r="P6" s="1"/>
      <c r="Q6" s="1"/>
      <c r="R6" s="1"/>
      <c r="S6" s="52"/>
      <c r="T6" s="53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9.5" customHeight="1">
      <c r="A7" s="1"/>
      <c r="B7" s="1"/>
      <c r="C7" s="1"/>
      <c r="D7" s="1"/>
      <c r="E7" s="1"/>
      <c r="F7" s="1"/>
      <c r="G7" s="12"/>
      <c r="H7" s="6" t="s">
        <v>6</v>
      </c>
      <c r="I7" s="7">
        <f t="shared" si="0"/>
        <v>0</v>
      </c>
      <c r="J7" s="13">
        <f>SUM(Tabel14[[#This Row],[prijs per eenheid]]*Tabel14[[#This Row],[aantal]])</f>
        <v>0</v>
      </c>
      <c r="K7" s="1"/>
      <c r="L7" s="1"/>
      <c r="M7" s="1"/>
      <c r="N7" s="1"/>
      <c r="O7" s="1"/>
      <c r="P7" s="1"/>
      <c r="Q7" s="1"/>
      <c r="R7" s="1"/>
      <c r="S7" s="54" t="s">
        <v>6</v>
      </c>
      <c r="T7" s="53">
        <v>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8.75" customHeight="1">
      <c r="A8" s="1"/>
      <c r="B8" s="1"/>
      <c r="C8" s="1"/>
      <c r="D8" s="1"/>
      <c r="E8" s="1"/>
      <c r="F8" s="1"/>
      <c r="G8" s="12"/>
      <c r="H8" s="6" t="s">
        <v>6</v>
      </c>
      <c r="I8" s="7">
        <f t="shared" si="0"/>
        <v>0</v>
      </c>
      <c r="J8" s="13">
        <f>SUM(Tabel14[[#This Row],[prijs per eenheid]]*Tabel14[[#This Row],[aantal]])</f>
        <v>0</v>
      </c>
      <c r="K8" s="1"/>
      <c r="L8" s="1"/>
      <c r="M8" s="1"/>
      <c r="N8" s="51"/>
      <c r="O8" s="1"/>
      <c r="P8" s="1"/>
      <c r="Q8" s="1"/>
      <c r="R8" s="1"/>
      <c r="S8" s="54"/>
      <c r="T8" s="55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0.25">
      <c r="A9" s="1"/>
      <c r="B9" s="1"/>
      <c r="C9" s="1"/>
      <c r="D9" s="1"/>
      <c r="E9" s="1"/>
      <c r="F9" s="1"/>
      <c r="G9" s="12"/>
      <c r="H9" s="6" t="s">
        <v>6</v>
      </c>
      <c r="I9" s="7">
        <f t="shared" si="0"/>
        <v>0</v>
      </c>
      <c r="J9" s="13">
        <f>SUM(Tabel14[[#This Row],[prijs per eenheid]]*Tabel14[[#This Row],[aantal]])</f>
        <v>0</v>
      </c>
      <c r="K9" s="1"/>
      <c r="L9" s="1"/>
      <c r="M9" s="1"/>
      <c r="N9" s="1"/>
      <c r="O9" s="1"/>
      <c r="P9" s="1"/>
      <c r="Q9" s="1"/>
      <c r="R9" s="1"/>
      <c r="S9" s="52" t="s">
        <v>7</v>
      </c>
      <c r="T9" s="56">
        <v>50.14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0.25">
      <c r="A10" s="1"/>
      <c r="B10" s="1"/>
      <c r="C10" s="1"/>
      <c r="D10" s="1"/>
      <c r="E10" s="1"/>
      <c r="F10" s="1"/>
      <c r="G10" s="12"/>
      <c r="H10" s="6" t="s">
        <v>6</v>
      </c>
      <c r="I10" s="7">
        <f t="shared" si="0"/>
        <v>0</v>
      </c>
      <c r="J10" s="13">
        <f>SUM(Tabel14[[#This Row],[prijs per eenheid]]*Tabel14[[#This Row],[aantal]])</f>
        <v>0</v>
      </c>
      <c r="K10" s="1"/>
      <c r="L10" s="1"/>
      <c r="M10" s="1"/>
      <c r="N10" s="1"/>
      <c r="O10" s="1"/>
      <c r="P10" s="1"/>
      <c r="Q10" s="1"/>
      <c r="R10" s="1"/>
      <c r="S10" s="57" t="s">
        <v>8</v>
      </c>
      <c r="T10" s="56">
        <v>31.85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20.25">
      <c r="A11" s="1"/>
      <c r="B11" s="1"/>
      <c r="C11" s="1"/>
      <c r="D11" s="1"/>
      <c r="E11" s="1"/>
      <c r="F11" s="1"/>
      <c r="G11" s="12"/>
      <c r="H11" s="6" t="s">
        <v>6</v>
      </c>
      <c r="I11" s="7">
        <f t="shared" si="0"/>
        <v>0</v>
      </c>
      <c r="J11" s="13">
        <f>SUM(Tabel14[[#This Row],[prijs per eenheid]]*Tabel14[[#This Row],[aantal]])</f>
        <v>0</v>
      </c>
      <c r="K11" s="1"/>
      <c r="L11" s="1"/>
      <c r="M11" s="1"/>
      <c r="N11" s="1"/>
      <c r="O11" s="1"/>
      <c r="P11" s="1"/>
      <c r="Q11" s="1"/>
      <c r="R11" s="1"/>
      <c r="S11" s="57" t="s">
        <v>9</v>
      </c>
      <c r="T11" s="56">
        <v>24.75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20.25">
      <c r="A12" s="1"/>
      <c r="B12" s="1"/>
      <c r="C12" s="1"/>
      <c r="D12" s="1"/>
      <c r="E12" s="1"/>
      <c r="F12" s="1"/>
      <c r="G12" s="12"/>
      <c r="H12" s="6" t="s">
        <v>6</v>
      </c>
      <c r="I12" s="7">
        <f t="shared" si="0"/>
        <v>0</v>
      </c>
      <c r="J12" s="13">
        <f>SUM(Tabel14[[#This Row],[prijs per eenheid]]*Tabel14[[#This Row],[aantal]])</f>
        <v>0</v>
      </c>
      <c r="K12" s="1"/>
      <c r="L12" s="1"/>
      <c r="M12" s="1"/>
      <c r="N12" s="1"/>
      <c r="O12" s="1"/>
      <c r="P12" s="1"/>
      <c r="Q12" s="1"/>
      <c r="R12" s="1"/>
      <c r="S12" s="57" t="s">
        <v>10</v>
      </c>
      <c r="T12" s="56">
        <v>19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20.25">
      <c r="A13" s="1"/>
      <c r="B13" s="1"/>
      <c r="C13" s="1"/>
      <c r="D13" s="1"/>
      <c r="E13" s="1"/>
      <c r="F13" s="1"/>
      <c r="G13" s="12"/>
      <c r="H13" s="6" t="s">
        <v>6</v>
      </c>
      <c r="I13" s="7">
        <f t="shared" si="0"/>
        <v>0</v>
      </c>
      <c r="J13" s="13">
        <f>SUM(Tabel14[[#This Row],[prijs per eenheid]]*Tabel14[[#This Row],[aantal]])</f>
        <v>0</v>
      </c>
      <c r="K13" s="1"/>
      <c r="L13" s="1"/>
      <c r="M13" s="1"/>
      <c r="N13" s="1"/>
      <c r="O13" s="1"/>
      <c r="P13" s="1"/>
      <c r="Q13" s="1"/>
      <c r="R13" s="1"/>
      <c r="S13" s="57" t="s">
        <v>11</v>
      </c>
      <c r="T13" s="56">
        <v>12.5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0.25">
      <c r="A14" s="1"/>
      <c r="B14" s="1"/>
      <c r="C14" s="1"/>
      <c r="D14" s="1"/>
      <c r="E14" s="1"/>
      <c r="F14" s="1"/>
      <c r="G14" s="12"/>
      <c r="H14" s="6" t="s">
        <v>6</v>
      </c>
      <c r="I14" s="7">
        <f t="shared" si="0"/>
        <v>0</v>
      </c>
      <c r="J14" s="13">
        <f>SUM(Tabel14[[#This Row],[prijs per eenheid]]*Tabel14[[#This Row],[aantal]])</f>
        <v>0</v>
      </c>
      <c r="K14" s="1"/>
      <c r="L14" s="1"/>
      <c r="M14" s="1"/>
      <c r="N14" s="1"/>
      <c r="O14" s="1"/>
      <c r="P14" s="1"/>
      <c r="Q14" s="1"/>
      <c r="R14" s="1"/>
      <c r="S14" s="57" t="s">
        <v>12</v>
      </c>
      <c r="T14" s="56">
        <v>0.66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20.25">
      <c r="A15" s="1"/>
      <c r="B15" s="1"/>
      <c r="C15" s="1"/>
      <c r="D15" s="1"/>
      <c r="E15" s="1"/>
      <c r="F15" s="1"/>
      <c r="G15" s="12"/>
      <c r="H15" s="6" t="s">
        <v>6</v>
      </c>
      <c r="I15" s="7">
        <f t="shared" si="0"/>
        <v>0</v>
      </c>
      <c r="J15" s="13">
        <f>SUM(Tabel14[[#This Row],[prijs per eenheid]]*Tabel14[[#This Row],[aantal]])</f>
        <v>0</v>
      </c>
      <c r="K15" s="1"/>
      <c r="L15" s="1"/>
      <c r="M15" s="1"/>
      <c r="N15" s="1"/>
      <c r="O15" s="1"/>
      <c r="P15" s="1"/>
      <c r="Q15" s="1"/>
      <c r="R15" s="1"/>
      <c r="S15" s="57" t="s">
        <v>13</v>
      </c>
      <c r="T15" s="56">
        <v>0.93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0.25">
      <c r="A16" s="1"/>
      <c r="B16" s="1"/>
      <c r="C16" s="1"/>
      <c r="D16" s="1"/>
      <c r="E16" s="1"/>
      <c r="F16" s="1"/>
      <c r="G16" s="12"/>
      <c r="H16" s="6" t="s">
        <v>6</v>
      </c>
      <c r="I16" s="7">
        <f t="shared" si="0"/>
        <v>0</v>
      </c>
      <c r="J16" s="13">
        <f>SUM(Tabel14[[#This Row],[prijs per eenheid]]*Tabel14[[#This Row],[aantal]])</f>
        <v>0</v>
      </c>
      <c r="K16" s="1"/>
      <c r="L16" s="1"/>
      <c r="M16" s="1"/>
      <c r="N16" s="1"/>
      <c r="O16" s="1"/>
      <c r="P16" s="1"/>
      <c r="Q16" s="1"/>
      <c r="R16" s="1"/>
      <c r="S16" s="57" t="s">
        <v>14</v>
      </c>
      <c r="T16" s="56">
        <v>3.81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20.25">
      <c r="A17" s="1"/>
      <c r="B17" s="1"/>
      <c r="C17" s="1"/>
      <c r="D17" s="1"/>
      <c r="E17" s="1"/>
      <c r="F17" s="1"/>
      <c r="G17" s="12"/>
      <c r="H17" s="6" t="s">
        <v>6</v>
      </c>
      <c r="I17" s="7">
        <f t="shared" si="0"/>
        <v>0</v>
      </c>
      <c r="J17" s="13">
        <f>SUM(Tabel14[[#This Row],[prijs per eenheid]]*Tabel14[[#This Row],[aantal]])</f>
        <v>0</v>
      </c>
      <c r="K17" s="1"/>
      <c r="L17" s="1"/>
      <c r="M17" s="1"/>
      <c r="N17" s="1"/>
      <c r="O17" s="1"/>
      <c r="P17" s="1"/>
      <c r="Q17" s="1"/>
      <c r="R17" s="1"/>
      <c r="S17" s="57" t="s">
        <v>15</v>
      </c>
      <c r="T17" s="56">
        <v>7.13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20.25">
      <c r="A18" s="1"/>
      <c r="B18" s="1"/>
      <c r="C18" s="1"/>
      <c r="D18" s="1"/>
      <c r="E18" s="1"/>
      <c r="F18" s="1"/>
      <c r="G18" s="12"/>
      <c r="H18" s="6" t="s">
        <v>6</v>
      </c>
      <c r="I18" s="7">
        <f t="shared" si="0"/>
        <v>0</v>
      </c>
      <c r="J18" s="13">
        <f>SUM(Tabel14[[#This Row],[prijs per eenheid]]*Tabel14[[#This Row],[aantal]])</f>
        <v>0</v>
      </c>
      <c r="K18" s="1"/>
      <c r="L18" s="1"/>
      <c r="M18" s="1"/>
      <c r="N18" s="1"/>
      <c r="O18" s="1"/>
      <c r="P18" s="1"/>
      <c r="Q18" s="1"/>
      <c r="R18" s="1"/>
      <c r="S18" s="57" t="s">
        <v>16</v>
      </c>
      <c r="T18" s="58">
        <v>7.13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20.25">
      <c r="A19" s="1"/>
      <c r="B19" s="1"/>
      <c r="C19" s="1"/>
      <c r="D19" s="1"/>
      <c r="E19" s="1"/>
      <c r="F19" s="1"/>
      <c r="G19" s="12"/>
      <c r="H19" s="6" t="s">
        <v>6</v>
      </c>
      <c r="I19" s="7">
        <f t="shared" si="0"/>
        <v>0</v>
      </c>
      <c r="J19" s="13">
        <f>SUM(Tabel14[[#This Row],[prijs per eenheid]]*Tabel14[[#This Row],[aantal]])</f>
        <v>0</v>
      </c>
      <c r="K19" s="1"/>
      <c r="L19" s="1"/>
      <c r="M19" s="1"/>
      <c r="N19" s="1"/>
      <c r="O19" s="1"/>
      <c r="P19" s="1"/>
      <c r="Q19" s="1"/>
      <c r="R19" s="1"/>
      <c r="S19" s="57" t="s">
        <v>17</v>
      </c>
      <c r="T19" s="58">
        <v>19.25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0.25">
      <c r="A20" s="1"/>
      <c r="B20" s="1"/>
      <c r="C20" s="1"/>
      <c r="D20" s="1"/>
      <c r="E20" s="1"/>
      <c r="F20" s="1"/>
      <c r="G20" s="12"/>
      <c r="H20" s="6" t="s">
        <v>6</v>
      </c>
      <c r="I20" s="7">
        <f t="shared" si="0"/>
        <v>0</v>
      </c>
      <c r="J20" s="13">
        <f>SUM(Tabel14[[#This Row],[prijs per eenheid]]*Tabel14[[#This Row],[aantal]])</f>
        <v>0</v>
      </c>
      <c r="K20" s="1"/>
      <c r="L20" s="1"/>
      <c r="M20" s="1"/>
      <c r="N20" s="1"/>
      <c r="O20" s="1"/>
      <c r="P20" s="1"/>
      <c r="Q20" s="1"/>
      <c r="R20" s="1"/>
      <c r="S20" s="57" t="s">
        <v>18</v>
      </c>
      <c r="T20" s="58">
        <v>19.38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20.25">
      <c r="A21" s="1"/>
      <c r="B21" s="1"/>
      <c r="C21" s="1"/>
      <c r="D21" s="1"/>
      <c r="E21" s="1"/>
      <c r="F21" s="1"/>
      <c r="G21" s="12"/>
      <c r="H21" s="6" t="s">
        <v>6</v>
      </c>
      <c r="I21" s="7">
        <f t="shared" si="0"/>
        <v>0</v>
      </c>
      <c r="J21" s="13">
        <f>SUM(Tabel14[[#This Row],[prijs per eenheid]]*Tabel14[[#This Row],[aantal]])</f>
        <v>0</v>
      </c>
      <c r="K21" s="1"/>
      <c r="L21" s="1"/>
      <c r="M21" s="1"/>
      <c r="N21" s="1"/>
      <c r="O21" s="1"/>
      <c r="P21" s="1"/>
      <c r="Q21" s="1"/>
      <c r="R21" s="1"/>
      <c r="S21" s="57" t="s">
        <v>19</v>
      </c>
      <c r="T21" s="58">
        <v>2.06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20.25">
      <c r="A22" s="1"/>
      <c r="B22" s="1"/>
      <c r="C22" s="1"/>
      <c r="D22" s="1"/>
      <c r="E22" s="1"/>
      <c r="F22" s="1"/>
      <c r="G22" s="12"/>
      <c r="H22" s="6" t="s">
        <v>6</v>
      </c>
      <c r="I22" s="7">
        <f t="shared" si="0"/>
        <v>0</v>
      </c>
      <c r="J22" s="13">
        <f>SUM(Tabel14[[#This Row],[prijs per eenheid]]*Tabel14[[#This Row],[aantal]])</f>
        <v>0</v>
      </c>
      <c r="K22" s="1"/>
      <c r="L22" s="1"/>
      <c r="M22" s="1"/>
      <c r="N22" s="1"/>
      <c r="O22" s="1"/>
      <c r="P22" s="1"/>
      <c r="Q22" s="1"/>
      <c r="R22" s="1"/>
      <c r="S22" s="57" t="s">
        <v>20</v>
      </c>
      <c r="T22" s="58">
        <v>2.72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20.25">
      <c r="A23" s="1"/>
      <c r="B23" s="1"/>
      <c r="C23" s="1"/>
      <c r="D23" s="1"/>
      <c r="E23" s="1"/>
      <c r="F23" s="1"/>
      <c r="G23" s="12"/>
      <c r="H23" s="6" t="s">
        <v>6</v>
      </c>
      <c r="I23" s="7">
        <f t="shared" si="0"/>
        <v>0</v>
      </c>
      <c r="J23" s="13">
        <f>SUM(Tabel14[[#This Row],[prijs per eenheid]]*Tabel14[[#This Row],[aantal]])</f>
        <v>0</v>
      </c>
      <c r="K23" s="1"/>
      <c r="L23" s="1"/>
      <c r="M23" s="1"/>
      <c r="N23" s="1"/>
      <c r="O23" s="1"/>
      <c r="P23" s="1"/>
      <c r="Q23" s="1"/>
      <c r="R23" s="1"/>
      <c r="S23" s="57" t="s">
        <v>21</v>
      </c>
      <c r="T23" s="58">
        <v>8.94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20.25">
      <c r="A24" s="1"/>
      <c r="B24" s="1"/>
      <c r="C24" s="1"/>
      <c r="D24" s="1"/>
      <c r="E24" s="1"/>
      <c r="F24" s="1"/>
      <c r="G24" s="12"/>
      <c r="H24" s="6" t="s">
        <v>6</v>
      </c>
      <c r="I24" s="7">
        <f t="shared" si="0"/>
        <v>0</v>
      </c>
      <c r="J24" s="13">
        <f>SUM(Tabel14[[#This Row],[prijs per eenheid]]*Tabel14[[#This Row],[aantal]])</f>
        <v>0</v>
      </c>
      <c r="K24" s="1"/>
      <c r="L24" s="1"/>
      <c r="M24" s="1"/>
      <c r="N24" s="1"/>
      <c r="O24" s="1"/>
      <c r="P24" s="1"/>
      <c r="Q24" s="1"/>
      <c r="R24" s="1"/>
      <c r="S24" s="57" t="s">
        <v>22</v>
      </c>
      <c r="T24" s="58">
        <v>15.25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20.25">
      <c r="A25" s="1"/>
      <c r="B25" s="1"/>
      <c r="C25" s="1"/>
      <c r="D25" s="1"/>
      <c r="E25" s="1"/>
      <c r="F25" s="1"/>
      <c r="G25" s="12"/>
      <c r="H25" s="6" t="s">
        <v>6</v>
      </c>
      <c r="I25" s="7">
        <f t="shared" si="0"/>
        <v>0</v>
      </c>
      <c r="J25" s="13">
        <f>SUM(Tabel14[[#This Row],[prijs per eenheid]]*Tabel14[[#This Row],[aantal]])</f>
        <v>0</v>
      </c>
      <c r="K25" s="1"/>
      <c r="L25" s="1"/>
      <c r="M25" s="1"/>
      <c r="N25" s="1"/>
      <c r="O25" s="1"/>
      <c r="P25" s="1"/>
      <c r="Q25" s="1"/>
      <c r="R25" s="1"/>
      <c r="S25" s="57" t="s">
        <v>23</v>
      </c>
      <c r="T25" s="58">
        <v>3.78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20.25">
      <c r="A26" s="1"/>
      <c r="B26" s="1"/>
      <c r="C26" s="1"/>
      <c r="D26" s="1"/>
      <c r="E26" s="1"/>
      <c r="F26" s="1"/>
      <c r="G26" s="12"/>
      <c r="H26" s="6" t="s">
        <v>6</v>
      </c>
      <c r="I26" s="7">
        <f t="shared" si="0"/>
        <v>0</v>
      </c>
      <c r="J26" s="13">
        <f>SUM(Tabel14[[#This Row],[prijs per eenheid]]*Tabel14[[#This Row],[aantal]])</f>
        <v>0</v>
      </c>
      <c r="K26" s="1"/>
      <c r="L26" s="1"/>
      <c r="M26" s="1"/>
      <c r="N26" s="1"/>
      <c r="O26" s="1"/>
      <c r="P26" s="1"/>
      <c r="Q26" s="1"/>
      <c r="R26" s="1"/>
      <c r="S26" s="57" t="s">
        <v>24</v>
      </c>
      <c r="T26" s="58">
        <v>0.66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1" thickBot="1">
      <c r="A27" s="1"/>
      <c r="B27" s="1"/>
      <c r="C27" s="1"/>
      <c r="D27" s="1"/>
      <c r="E27" s="1"/>
      <c r="F27" s="1"/>
      <c r="G27" s="14"/>
      <c r="H27" s="36"/>
      <c r="I27" s="15" t="s">
        <v>25</v>
      </c>
      <c r="J27" s="16">
        <f>SUBTOTAL(109,J6:J26)</f>
        <v>0</v>
      </c>
      <c r="K27" s="1"/>
      <c r="L27" s="1"/>
      <c r="M27" s="1"/>
      <c r="N27" s="1"/>
      <c r="O27" s="1"/>
      <c r="P27" s="1"/>
      <c r="Q27" s="1"/>
      <c r="R27" s="1"/>
      <c r="S27" s="57" t="s">
        <v>26</v>
      </c>
      <c r="T27" s="58">
        <v>1.07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20.25">
      <c r="A28" s="1"/>
      <c r="B28" s="1"/>
      <c r="C28" s="1"/>
      <c r="D28" s="1"/>
      <c r="E28" s="1"/>
      <c r="F28" s="1"/>
      <c r="G28" s="64"/>
      <c r="H28" s="64"/>
      <c r="I28" s="64"/>
      <c r="J28" s="64"/>
      <c r="K28" s="1"/>
      <c r="L28" s="1"/>
      <c r="M28" s="1"/>
      <c r="N28" s="1"/>
      <c r="O28" s="1"/>
      <c r="P28" s="1"/>
      <c r="Q28" s="1"/>
      <c r="R28" s="1"/>
      <c r="S28" s="57" t="s">
        <v>27</v>
      </c>
      <c r="T28" s="53">
        <v>7.88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2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7" t="s">
        <v>28</v>
      </c>
      <c r="T29" s="53">
        <v>7.88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2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57" t="s">
        <v>29</v>
      </c>
      <c r="T30" s="53">
        <v>6.95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2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57" t="s">
        <v>30</v>
      </c>
      <c r="T31" s="53">
        <v>7.88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2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57" t="s">
        <v>31</v>
      </c>
      <c r="T32" s="53">
        <v>8.5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7" t="s">
        <v>32</v>
      </c>
      <c r="T33" s="53">
        <v>0.42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2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57" t="s">
        <v>33</v>
      </c>
      <c r="T34" s="53">
        <v>0.82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2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52" t="s">
        <v>34</v>
      </c>
      <c r="T35" s="53">
        <v>2.92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2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2" t="s">
        <v>35</v>
      </c>
      <c r="T36" s="53">
        <v>4.4400000000000004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2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57" t="s">
        <v>36</v>
      </c>
      <c r="T37" s="53">
        <v>3.25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2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57" t="s">
        <v>37</v>
      </c>
      <c r="T38" s="53">
        <v>6.5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2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57" t="s">
        <v>38</v>
      </c>
      <c r="T39" s="53">
        <v>0.25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2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7" t="s">
        <v>39</v>
      </c>
      <c r="T40" s="53">
        <v>0.45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2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7" t="s">
        <v>40</v>
      </c>
      <c r="T41" s="53">
        <v>0.66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2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57" t="s">
        <v>41</v>
      </c>
      <c r="T42" s="53">
        <v>1.52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2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7" t="s">
        <v>42</v>
      </c>
      <c r="T43" s="53">
        <v>1.36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2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7" t="s">
        <v>43</v>
      </c>
      <c r="T44" s="53">
        <v>1.29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2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7" t="s">
        <v>44</v>
      </c>
      <c r="T45" s="53">
        <v>1.27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2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7" t="s">
        <v>45</v>
      </c>
      <c r="T46" s="53">
        <v>0.66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2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2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9" t="s">
        <v>46</v>
      </c>
      <c r="T48" s="5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2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5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2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2" t="s">
        <v>47</v>
      </c>
      <c r="T50" s="53">
        <v>2.2400000000000002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2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2" t="s">
        <v>48</v>
      </c>
      <c r="T51" s="53">
        <v>2.74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2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2" t="s">
        <v>49</v>
      </c>
      <c r="T52" s="53">
        <v>4.5599999999999996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2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7" t="s">
        <v>50</v>
      </c>
      <c r="T53" s="53">
        <v>0.18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2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7" t="s">
        <v>51</v>
      </c>
      <c r="T54" s="53">
        <v>0.23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2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7" t="s">
        <v>52</v>
      </c>
      <c r="T55" s="53">
        <v>0.43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2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7" t="s">
        <v>53</v>
      </c>
      <c r="T56" s="53">
        <v>0.43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2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7" t="s">
        <v>54</v>
      </c>
      <c r="T57" s="53">
        <v>0.54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2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7" t="s">
        <v>55</v>
      </c>
      <c r="T58" s="53">
        <v>1.07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2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7" t="s">
        <v>56</v>
      </c>
      <c r="T59" s="53">
        <v>1.18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2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7" t="s">
        <v>57</v>
      </c>
      <c r="T60" s="53">
        <v>1.18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2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7" t="s">
        <v>58</v>
      </c>
      <c r="T61" s="53">
        <v>1.18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2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7" t="s">
        <v>59</v>
      </c>
      <c r="T62" s="53">
        <v>1.18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2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7" t="s">
        <v>60</v>
      </c>
      <c r="T63" s="53">
        <v>4.2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2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7" t="s">
        <v>61</v>
      </c>
      <c r="T64" s="53">
        <v>0.5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2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7" t="s">
        <v>62</v>
      </c>
      <c r="T65" s="53">
        <v>0.2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2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7" t="s">
        <v>38</v>
      </c>
      <c r="T66" s="53">
        <v>0.25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2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7" t="s">
        <v>39</v>
      </c>
      <c r="T67" s="53">
        <v>0.45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2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7" t="s">
        <v>63</v>
      </c>
      <c r="T68" s="53">
        <v>1.82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2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7" t="s">
        <v>64</v>
      </c>
      <c r="T69" s="53">
        <v>12.65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2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7" t="s">
        <v>65</v>
      </c>
      <c r="T70" s="53">
        <v>11.95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2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7" t="s">
        <v>66</v>
      </c>
      <c r="T71" s="53">
        <v>19.95</v>
      </c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2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7" t="s">
        <v>67</v>
      </c>
      <c r="T72" s="53">
        <v>1.85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2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7" t="s">
        <v>68</v>
      </c>
      <c r="T73" s="53">
        <v>0.56999999999999995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2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7" t="s">
        <v>69</v>
      </c>
      <c r="T74" s="53">
        <v>0.77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2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7" t="s">
        <v>40</v>
      </c>
      <c r="T75" s="53">
        <v>0.66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2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7" t="s">
        <v>70</v>
      </c>
      <c r="T76" s="53">
        <v>0.77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2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7" t="s">
        <v>71</v>
      </c>
      <c r="T77" s="53">
        <v>0.77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2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7" t="s">
        <v>72</v>
      </c>
      <c r="T78" s="53">
        <v>0.79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2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7" t="s">
        <v>41</v>
      </c>
      <c r="T79" s="53">
        <v>1.52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2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7" t="s">
        <v>42</v>
      </c>
      <c r="T80" s="53">
        <v>1.36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2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7" t="s">
        <v>43</v>
      </c>
      <c r="T81" s="53">
        <v>1.29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2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7" t="s">
        <v>44</v>
      </c>
      <c r="T82" s="53">
        <v>1.27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2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7" t="s">
        <v>73</v>
      </c>
      <c r="T83" s="53">
        <v>0.27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2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7" t="s">
        <v>45</v>
      </c>
      <c r="T84" s="53">
        <v>0.66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2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60" t="s">
        <v>74</v>
      </c>
      <c r="T85" s="55">
        <v>14.95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2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60" t="s">
        <v>75</v>
      </c>
      <c r="T86" s="55">
        <v>5.85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2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60" t="s">
        <v>76</v>
      </c>
      <c r="T87" s="55">
        <v>4.8499999999999996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2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60" t="s">
        <v>77</v>
      </c>
      <c r="T88" s="55">
        <v>67.45</v>
      </c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2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60" t="s">
        <v>78</v>
      </c>
      <c r="T89" s="61">
        <v>10.35</v>
      </c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2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60" t="s">
        <v>79</v>
      </c>
      <c r="T90" s="61">
        <v>95</v>
      </c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2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60" t="s">
        <v>80</v>
      </c>
      <c r="T91" s="55">
        <v>123</v>
      </c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2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60" t="s">
        <v>81</v>
      </c>
      <c r="T92" s="55">
        <v>3.3</v>
      </c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2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60" t="s">
        <v>82</v>
      </c>
      <c r="T93" s="61">
        <v>15.5</v>
      </c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2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60" t="s">
        <v>83</v>
      </c>
      <c r="T94" s="61">
        <v>60</v>
      </c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2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60" t="s">
        <v>84</v>
      </c>
      <c r="T95" s="61">
        <v>8.39</v>
      </c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2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60" t="s">
        <v>85</v>
      </c>
      <c r="T96" s="61">
        <v>5.9</v>
      </c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2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6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2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4" t="s">
        <v>6</v>
      </c>
      <c r="T98" s="55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2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4" t="s">
        <v>86</v>
      </c>
      <c r="T99" s="55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2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2" t="s">
        <v>7</v>
      </c>
      <c r="T100" s="56">
        <v>50.14</v>
      </c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2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7" t="s">
        <v>8</v>
      </c>
      <c r="T101" s="56">
        <v>31.85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2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7" t="s">
        <v>9</v>
      </c>
      <c r="T102" s="56">
        <v>24.75</v>
      </c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2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7" t="s">
        <v>10</v>
      </c>
      <c r="T103" s="56">
        <v>19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2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7" t="s">
        <v>11</v>
      </c>
      <c r="T104" s="56">
        <v>12.5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2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7" t="s">
        <v>12</v>
      </c>
      <c r="T105" s="56">
        <v>0.66</v>
      </c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2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7" t="s">
        <v>13</v>
      </c>
      <c r="T106" s="56">
        <v>0.93</v>
      </c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2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7" t="s">
        <v>14</v>
      </c>
      <c r="T107" s="56">
        <v>3.81</v>
      </c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2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7" t="s">
        <v>15</v>
      </c>
      <c r="T108" s="56">
        <v>7.13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2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7" t="s">
        <v>16</v>
      </c>
      <c r="T109" s="58">
        <v>7.13</v>
      </c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2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7" t="s">
        <v>17</v>
      </c>
      <c r="T110" s="58">
        <v>19.25</v>
      </c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2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7" t="s">
        <v>18</v>
      </c>
      <c r="T111" s="58">
        <v>19.38</v>
      </c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2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7" t="s">
        <v>19</v>
      </c>
      <c r="T112" s="58">
        <v>2.06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2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7" t="s">
        <v>20</v>
      </c>
      <c r="T113" s="58">
        <v>2.72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2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7" t="s">
        <v>21</v>
      </c>
      <c r="T114" s="58">
        <v>8.94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2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7" t="s">
        <v>22</v>
      </c>
      <c r="T115" s="58">
        <v>15.25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2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7" t="s">
        <v>23</v>
      </c>
      <c r="T116" s="58">
        <v>3.78</v>
      </c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2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7" t="s">
        <v>24</v>
      </c>
      <c r="T117" s="58">
        <v>0.66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2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7" t="s">
        <v>26</v>
      </c>
      <c r="T118" s="58">
        <v>1.07</v>
      </c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2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7" t="s">
        <v>87</v>
      </c>
      <c r="T119" s="56">
        <v>0.63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2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7" t="s">
        <v>88</v>
      </c>
      <c r="T120" s="56">
        <v>0.54</v>
      </c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2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7" t="s">
        <v>89</v>
      </c>
      <c r="T121" s="53">
        <v>1.03</v>
      </c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2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7" t="s">
        <v>90</v>
      </c>
      <c r="T122" s="53">
        <v>2.2999999999999998</v>
      </c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2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7" t="s">
        <v>91</v>
      </c>
      <c r="T123" s="53">
        <v>3.6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2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7" t="s">
        <v>92</v>
      </c>
      <c r="T124" s="53">
        <v>3.95</v>
      </c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2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7" t="s">
        <v>93</v>
      </c>
      <c r="T125" s="53">
        <v>6.14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2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7" t="s">
        <v>94</v>
      </c>
      <c r="T126" s="53">
        <v>6.08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2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7" t="s">
        <v>95</v>
      </c>
      <c r="T127" s="53">
        <v>6.66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2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7" t="s">
        <v>96</v>
      </c>
      <c r="T128" s="53">
        <v>2.8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2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7" t="s">
        <v>97</v>
      </c>
      <c r="T129" s="53">
        <v>4.07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2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7" t="s">
        <v>98</v>
      </c>
      <c r="T130" s="53">
        <v>4.1399999999999997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2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7" t="s">
        <v>99</v>
      </c>
      <c r="T131" s="53">
        <v>5.49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2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7" t="s">
        <v>100</v>
      </c>
      <c r="T132" s="53">
        <v>5.91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2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7" t="s">
        <v>101</v>
      </c>
      <c r="T133" s="53">
        <v>3.7</v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2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7" t="s">
        <v>102</v>
      </c>
      <c r="T134" s="53">
        <v>7.97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2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7" t="s">
        <v>27</v>
      </c>
      <c r="T135" s="53">
        <v>7.88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2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7" t="s">
        <v>28</v>
      </c>
      <c r="T136" s="53">
        <v>7.88</v>
      </c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2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7" t="s">
        <v>29</v>
      </c>
      <c r="T137" s="53">
        <v>6.95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2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7" t="s">
        <v>30</v>
      </c>
      <c r="T138" s="53">
        <v>7.88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2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7" t="s">
        <v>31</v>
      </c>
      <c r="T139" s="53">
        <v>8.5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2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7" t="s">
        <v>32</v>
      </c>
      <c r="T140" s="53">
        <v>0.42</v>
      </c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2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7" t="s">
        <v>33</v>
      </c>
      <c r="T141" s="53">
        <v>0.82</v>
      </c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2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2" t="s">
        <v>34</v>
      </c>
      <c r="T142" s="53">
        <v>2.92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2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2" t="s">
        <v>35</v>
      </c>
      <c r="T143" s="53">
        <v>4.4400000000000004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2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4" t="s">
        <v>103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2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2" t="s">
        <v>104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2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2" t="s">
        <v>105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2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2" t="s">
        <v>106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2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2" t="s">
        <v>107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2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2" t="s">
        <v>108</v>
      </c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2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2" t="s">
        <v>109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2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2" t="s">
        <v>110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2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2" t="s">
        <v>80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2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2" t="s">
        <v>79</v>
      </c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2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2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2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2" t="s">
        <v>111</v>
      </c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2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2" t="s">
        <v>112</v>
      </c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2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2" t="s">
        <v>113</v>
      </c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2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7" t="s">
        <v>114</v>
      </c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2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7" t="s">
        <v>115</v>
      </c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2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7" t="s">
        <v>116</v>
      </c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2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7" t="s">
        <v>117</v>
      </c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2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7" t="s">
        <v>118</v>
      </c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2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7" t="s">
        <v>119</v>
      </c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2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7" t="s">
        <v>120</v>
      </c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2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7" t="s">
        <v>121</v>
      </c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2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7" t="s">
        <v>122</v>
      </c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2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7" t="s">
        <v>123</v>
      </c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2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7" t="s">
        <v>124</v>
      </c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2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7" t="s">
        <v>125</v>
      </c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2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7" t="s">
        <v>126</v>
      </c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2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7" t="s">
        <v>127</v>
      </c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2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7" t="s">
        <v>128</v>
      </c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2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7" t="s">
        <v>129</v>
      </c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2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7" t="s">
        <v>130</v>
      </c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2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7" t="s">
        <v>131</v>
      </c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2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7" t="s">
        <v>132</v>
      </c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2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7" t="s">
        <v>133</v>
      </c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2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7" t="s">
        <v>134</v>
      </c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2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7" t="s">
        <v>135</v>
      </c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2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7" t="s">
        <v>136</v>
      </c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2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7" t="s">
        <v>137</v>
      </c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2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62" t="s">
        <v>138</v>
      </c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2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62" t="s">
        <v>139</v>
      </c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2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62" t="s">
        <v>140</v>
      </c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2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63" t="s">
        <v>141</v>
      </c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2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63" t="s">
        <v>142</v>
      </c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2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63" t="s">
        <v>143</v>
      </c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2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63" t="s">
        <v>144</v>
      </c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2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63" t="s">
        <v>145</v>
      </c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2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63" t="s">
        <v>146</v>
      </c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2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63" t="s">
        <v>147</v>
      </c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2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63" t="s">
        <v>148</v>
      </c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2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63" t="s">
        <v>149</v>
      </c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2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63" t="s">
        <v>150</v>
      </c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2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63" t="s">
        <v>151</v>
      </c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2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63" t="s">
        <v>152</v>
      </c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2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63" t="s">
        <v>153</v>
      </c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2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63" t="s">
        <v>154</v>
      </c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2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63" t="s">
        <v>155</v>
      </c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2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63" t="s">
        <v>156</v>
      </c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2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63" t="s">
        <v>157</v>
      </c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2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63" t="s">
        <v>158</v>
      </c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2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63" t="s">
        <v>159</v>
      </c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2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63" t="s">
        <v>160</v>
      </c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2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63" t="s">
        <v>161</v>
      </c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2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63" t="s">
        <v>162</v>
      </c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2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63" t="s">
        <v>163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2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63" t="s">
        <v>164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2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63" t="s">
        <v>165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2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63" t="s">
        <v>166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2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63" t="s">
        <v>167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2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63" t="s">
        <v>168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2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63" t="s">
        <v>169</v>
      </c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2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63" t="s">
        <v>170</v>
      </c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2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63" t="s">
        <v>171</v>
      </c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2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63" t="s">
        <v>172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2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63" t="s">
        <v>173</v>
      </c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2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63" t="s">
        <v>174</v>
      </c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2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63" t="s">
        <v>175</v>
      </c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2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63" t="s">
        <v>176</v>
      </c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2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63" t="s">
        <v>177</v>
      </c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2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63" t="s">
        <v>178</v>
      </c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2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63" t="s">
        <v>179</v>
      </c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2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62" t="s">
        <v>180</v>
      </c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2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62" t="s">
        <v>181</v>
      </c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2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62" t="s">
        <v>182</v>
      </c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2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63" t="s">
        <v>183</v>
      </c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2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63" t="s">
        <v>184</v>
      </c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2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63" t="s">
        <v>185</v>
      </c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2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63" t="s">
        <v>186</v>
      </c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2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63" t="s">
        <v>187</v>
      </c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2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63" t="s">
        <v>188</v>
      </c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2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63" t="s">
        <v>189</v>
      </c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2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63" t="s">
        <v>190</v>
      </c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2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63" t="s">
        <v>191</v>
      </c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2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63" t="s">
        <v>192</v>
      </c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2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63" t="s">
        <v>193</v>
      </c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2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63" t="s">
        <v>194</v>
      </c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2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63" t="s">
        <v>195</v>
      </c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2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63" t="s">
        <v>196</v>
      </c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2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63" t="s">
        <v>197</v>
      </c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2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63" t="s">
        <v>198</v>
      </c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2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63" t="s">
        <v>199</v>
      </c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2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63" t="s">
        <v>200</v>
      </c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2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63" t="s">
        <v>201</v>
      </c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2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63" t="s">
        <v>202</v>
      </c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2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63" t="s">
        <v>203</v>
      </c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2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63" t="s">
        <v>204</v>
      </c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2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63" t="s">
        <v>205</v>
      </c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2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63" t="s">
        <v>206</v>
      </c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2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63" t="s">
        <v>207</v>
      </c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2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63" t="s">
        <v>208</v>
      </c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2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4" t="s">
        <v>209</v>
      </c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2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7" t="s">
        <v>210</v>
      </c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2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7" t="s">
        <v>211</v>
      </c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2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7" t="s">
        <v>212</v>
      </c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2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7" t="s">
        <v>213</v>
      </c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2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7" t="s">
        <v>214</v>
      </c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2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7" t="s">
        <v>215</v>
      </c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2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7" t="s">
        <v>216</v>
      </c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2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63" t="s">
        <v>176</v>
      </c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2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63" t="s">
        <v>177</v>
      </c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2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63" t="s">
        <v>178</v>
      </c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2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63" t="s">
        <v>179</v>
      </c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2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7" t="s">
        <v>217</v>
      </c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2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7" t="s">
        <v>218</v>
      </c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2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7" t="s">
        <v>219</v>
      </c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2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7" t="s">
        <v>220</v>
      </c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2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7" t="s">
        <v>221</v>
      </c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2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7" t="s">
        <v>222</v>
      </c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2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7" t="s">
        <v>223</v>
      </c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2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7" t="s">
        <v>224</v>
      </c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2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7" t="s">
        <v>225</v>
      </c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2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7" t="s">
        <v>223</v>
      </c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2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7" t="s">
        <v>224</v>
      </c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2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7" t="s">
        <v>226</v>
      </c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2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7" t="s">
        <v>227</v>
      </c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2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7" t="s">
        <v>228</v>
      </c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2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7" t="s">
        <v>229</v>
      </c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2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7" t="s">
        <v>226</v>
      </c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2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7" t="s">
        <v>227</v>
      </c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2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7" t="s">
        <v>228</v>
      </c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2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7" t="s">
        <v>229</v>
      </c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5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</sheetData>
  <sheetProtection algorithmName="SHA-512" hashValue="t0h1JZ6Fp5iPTstGkCNkhEJqD/KIz/lY/KLJ9T12NVPdOZvEROynp5WHzSn2l3mX+9YvbwSNr/agctd1oPZ2mQ==" saltValue="kYyX+YnPmAJ1FXLae/LxYg==" spinCount="100000" sheet="1" selectLockedCells="1"/>
  <mergeCells count="11">
    <mergeCell ref="B1:D1"/>
    <mergeCell ref="B2:D2"/>
    <mergeCell ref="B3:D3"/>
    <mergeCell ref="B4:D4"/>
    <mergeCell ref="B5:D5"/>
    <mergeCell ref="G4:J4"/>
    <mergeCell ref="G1:H1"/>
    <mergeCell ref="G2:J2"/>
    <mergeCell ref="L2:M2"/>
    <mergeCell ref="G3:J3"/>
    <mergeCell ref="L3:N3"/>
  </mergeCells>
  <dataValidations count="1">
    <dataValidation type="list" showInputMessage="1" sqref="H6:H26">
      <formula1>$S$6:$S$38</formula1>
    </dataValidation>
  </dataValidations>
  <hyperlinks>
    <hyperlink ref="B1" location="Materiaalkosten!A1" display="Materriaalkosten"/>
    <hyperlink ref="B2" location="'Uren berekenen'!A1" display="Urenberekening"/>
    <hyperlink ref="B3" location="Offerte!A1" display="Offerte"/>
    <hyperlink ref="B4" location="Warmteverliesberekening!A1" display="Warmteverliesberekening"/>
    <hyperlink ref="B5" location="Leidingdiameters!A1" display="Leidingdiameters"/>
  </hyperlinks>
  <pageMargins left="0.70866141732283472" right="0.70866141732283472" top="0.74803149606299213" bottom="0.74803149606299213" header="0.31496062992125984" footer="0.31496062992125984"/>
  <pageSetup paperSize="9" scale="7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3"/>
    <pageSetUpPr fitToPage="1"/>
  </sheetPr>
  <dimension ref="A1:AT440"/>
  <sheetViews>
    <sheetView showGridLines="0" showRowColHeaders="0" zoomScaleNormal="100" workbookViewId="0">
      <selection activeCell="B1" sqref="B1:D1"/>
    </sheetView>
  </sheetViews>
  <sheetFormatPr defaultRowHeight="15"/>
  <cols>
    <col min="2" max="3" width="9.140625" customWidth="1"/>
    <col min="4" max="5" width="6.7109375" customWidth="1"/>
    <col min="6" max="6" width="5.85546875" customWidth="1"/>
    <col min="7" max="7" width="20.28515625" customWidth="1"/>
    <col min="8" max="8" width="34.7109375" customWidth="1"/>
    <col min="9" max="9" width="11.140625" customWidth="1"/>
    <col min="10" max="10" width="4" customWidth="1"/>
    <col min="11" max="11" width="10.7109375" customWidth="1"/>
    <col min="15" max="15" width="29.85546875" hidden="1" customWidth="1"/>
  </cols>
  <sheetData>
    <row r="1" spans="1:46" ht="30" customHeight="1" thickBot="1">
      <c r="A1" s="1"/>
      <c r="B1" s="312" t="s">
        <v>480</v>
      </c>
      <c r="C1" s="313"/>
      <c r="D1" s="3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30" customHeight="1" thickBot="1">
      <c r="A2" s="49"/>
      <c r="B2" s="315" t="s">
        <v>477</v>
      </c>
      <c r="C2" s="316"/>
      <c r="D2" s="317"/>
      <c r="E2" s="37"/>
      <c r="F2" s="37"/>
      <c r="G2" s="1"/>
      <c r="H2" s="72" t="s">
        <v>0</v>
      </c>
      <c r="I2" s="73"/>
      <c r="J2" s="73"/>
      <c r="K2" s="7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30" customHeight="1" thickBot="1">
      <c r="A3" s="49"/>
      <c r="B3" s="305" t="s">
        <v>262</v>
      </c>
      <c r="C3" s="306"/>
      <c r="D3" s="307"/>
      <c r="E3" s="37"/>
      <c r="F3" s="37"/>
      <c r="G3" s="1"/>
      <c r="H3" s="80" t="str">
        <f>[1]Materiaalkosten!G8</f>
        <v>naam</v>
      </c>
      <c r="I3" s="81"/>
      <c r="J3" s="81"/>
      <c r="K3" s="8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30" customHeight="1" thickBot="1">
      <c r="A4" s="49"/>
      <c r="B4" s="305" t="s">
        <v>479</v>
      </c>
      <c r="C4" s="306"/>
      <c r="D4" s="307"/>
      <c r="E4" s="37"/>
      <c r="F4" s="37"/>
      <c r="G4" s="311"/>
      <c r="H4" s="83" t="s">
        <v>230</v>
      </c>
      <c r="I4" s="84"/>
      <c r="J4" s="84"/>
      <c r="K4" s="8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30" customHeight="1" thickBot="1">
      <c r="A5" s="49"/>
      <c r="B5" s="308" t="s">
        <v>478</v>
      </c>
      <c r="C5" s="309"/>
      <c r="D5" s="310"/>
      <c r="E5" s="37"/>
      <c r="F5" s="37"/>
      <c r="G5" s="1"/>
      <c r="H5" s="18" t="s">
        <v>3</v>
      </c>
      <c r="I5" s="19" t="s">
        <v>231</v>
      </c>
      <c r="J5" s="86" t="s">
        <v>232</v>
      </c>
      <c r="K5" s="8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" customHeight="1">
      <c r="A6" s="49"/>
      <c r="B6" s="1"/>
      <c r="C6" s="1"/>
      <c r="D6" s="1"/>
      <c r="E6" s="1"/>
      <c r="F6" s="1"/>
      <c r="G6" s="1"/>
      <c r="H6" s="20" t="s">
        <v>233</v>
      </c>
      <c r="I6" s="21"/>
      <c r="J6" s="88">
        <v>0</v>
      </c>
      <c r="K6" s="89"/>
      <c r="L6" s="1"/>
      <c r="M6" s="1"/>
      <c r="N6" s="1"/>
      <c r="O6" s="1" t="s">
        <v>233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>
      <c r="A7" s="49"/>
      <c r="B7" s="1"/>
      <c r="C7" s="1"/>
      <c r="D7" s="1"/>
      <c r="E7" s="1"/>
      <c r="F7" s="1"/>
      <c r="G7" s="1"/>
      <c r="H7" s="22" t="s">
        <v>233</v>
      </c>
      <c r="I7" s="23"/>
      <c r="J7" s="17"/>
      <c r="K7" s="17"/>
      <c r="L7" s="1"/>
      <c r="M7" s="1"/>
      <c r="N7" s="1"/>
      <c r="O7" s="1" t="s">
        <v>234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49"/>
      <c r="B8" s="1"/>
      <c r="C8" s="1"/>
      <c r="D8" s="1"/>
      <c r="E8" s="1"/>
      <c r="F8" s="1"/>
      <c r="G8" s="1"/>
      <c r="H8" s="22" t="s">
        <v>233</v>
      </c>
      <c r="I8" s="23"/>
      <c r="J8" s="17"/>
      <c r="K8" s="17"/>
      <c r="L8" s="1"/>
      <c r="M8" s="1"/>
      <c r="N8" s="1"/>
      <c r="O8" s="50" t="s">
        <v>235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>
      <c r="A9" s="49"/>
      <c r="B9" s="1"/>
      <c r="C9" s="1"/>
      <c r="D9" s="1"/>
      <c r="E9" s="1"/>
      <c r="F9" s="1"/>
      <c r="G9" s="1"/>
      <c r="H9" s="22" t="s">
        <v>233</v>
      </c>
      <c r="I9" s="23"/>
      <c r="J9" s="17"/>
      <c r="K9" s="17"/>
      <c r="L9" s="1"/>
      <c r="M9" s="1"/>
      <c r="N9" s="1"/>
      <c r="O9" s="50" t="s">
        <v>236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>
      <c r="A10" s="49"/>
      <c r="B10" s="1"/>
      <c r="C10" s="1"/>
      <c r="D10" s="1"/>
      <c r="E10" s="1"/>
      <c r="F10" s="1"/>
      <c r="G10" s="1"/>
      <c r="H10" s="22" t="s">
        <v>233</v>
      </c>
      <c r="I10" s="23"/>
      <c r="J10" s="17"/>
      <c r="K10" s="17"/>
      <c r="L10" s="1"/>
      <c r="M10" s="1"/>
      <c r="N10" s="1"/>
      <c r="O10" s="50" t="s">
        <v>237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>
      <c r="A11" s="49"/>
      <c r="B11" s="1"/>
      <c r="C11" s="1"/>
      <c r="D11" s="1"/>
      <c r="E11" s="1"/>
      <c r="F11" s="1"/>
      <c r="G11" s="1"/>
      <c r="H11" s="22" t="s">
        <v>233</v>
      </c>
      <c r="I11" s="23"/>
      <c r="J11" s="17"/>
      <c r="K11" s="17"/>
      <c r="L11" s="1"/>
      <c r="M11" s="1"/>
      <c r="N11" s="1"/>
      <c r="O11" s="50" t="s">
        <v>238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>
      <c r="A12" s="49"/>
      <c r="B12" s="1"/>
      <c r="C12" s="1"/>
      <c r="D12" s="1"/>
      <c r="E12" s="1"/>
      <c r="F12" s="1"/>
      <c r="G12" s="1"/>
      <c r="H12" s="22" t="s">
        <v>233</v>
      </c>
      <c r="I12" s="23"/>
      <c r="J12" s="17"/>
      <c r="K12" s="17"/>
      <c r="L12" s="1"/>
      <c r="M12" s="1"/>
      <c r="N12" s="1"/>
      <c r="O12" s="50" t="s">
        <v>239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>
      <c r="A13" s="49"/>
      <c r="B13" s="1"/>
      <c r="C13" s="1"/>
      <c r="D13" s="1"/>
      <c r="E13" s="1"/>
      <c r="F13" s="1"/>
      <c r="G13" s="1"/>
      <c r="H13" s="22" t="s">
        <v>233</v>
      </c>
      <c r="I13" s="23"/>
      <c r="J13" s="17"/>
      <c r="K13" s="17"/>
      <c r="L13" s="1"/>
      <c r="M13" s="1"/>
      <c r="N13" s="1"/>
      <c r="O13" s="50" t="s">
        <v>240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>
      <c r="A14" s="49"/>
      <c r="B14" s="1"/>
      <c r="C14" s="1"/>
      <c r="D14" s="1"/>
      <c r="E14" s="1"/>
      <c r="F14" s="1"/>
      <c r="G14" s="1"/>
      <c r="H14" s="22" t="s">
        <v>233</v>
      </c>
      <c r="I14" s="23"/>
      <c r="J14" s="17"/>
      <c r="K14" s="17"/>
      <c r="L14" s="1"/>
      <c r="M14" s="1"/>
      <c r="N14" s="1"/>
      <c r="O14" s="50" t="s">
        <v>241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>
      <c r="A15" s="49"/>
      <c r="B15" s="1"/>
      <c r="C15" s="1"/>
      <c r="D15" s="1"/>
      <c r="E15" s="1"/>
      <c r="F15" s="1"/>
      <c r="G15" s="1"/>
      <c r="H15" s="22" t="s">
        <v>233</v>
      </c>
      <c r="I15" s="23"/>
      <c r="J15" s="17"/>
      <c r="K15" s="17"/>
      <c r="L15" s="1"/>
      <c r="M15" s="1"/>
      <c r="N15" s="1"/>
      <c r="O15" s="50" t="s">
        <v>242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>
      <c r="A16" s="49"/>
      <c r="B16" s="1"/>
      <c r="C16" s="1"/>
      <c r="D16" s="1"/>
      <c r="E16" s="1"/>
      <c r="F16" s="1"/>
      <c r="G16" s="1"/>
      <c r="H16" s="22" t="s">
        <v>233</v>
      </c>
      <c r="I16" s="23"/>
      <c r="J16" s="17"/>
      <c r="K16" s="17"/>
      <c r="L16" s="1"/>
      <c r="M16" s="1"/>
      <c r="N16" s="1"/>
      <c r="O16" s="50" t="s">
        <v>243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>
      <c r="A17" s="49"/>
      <c r="B17" s="1"/>
      <c r="C17" s="1"/>
      <c r="D17" s="1"/>
      <c r="E17" s="1"/>
      <c r="F17" s="1"/>
      <c r="G17" s="1"/>
      <c r="H17" s="22" t="s">
        <v>233</v>
      </c>
      <c r="I17" s="23"/>
      <c r="J17" s="17"/>
      <c r="K17" s="17"/>
      <c r="L17" s="1"/>
      <c r="M17" s="1"/>
      <c r="N17" s="1"/>
      <c r="O17" s="50" t="s">
        <v>244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>
      <c r="A18" s="49"/>
      <c r="B18" s="1"/>
      <c r="C18" s="1"/>
      <c r="D18" s="1"/>
      <c r="E18" s="1"/>
      <c r="F18" s="1"/>
      <c r="G18" s="1"/>
      <c r="H18" s="22" t="s">
        <v>233</v>
      </c>
      <c r="I18" s="23"/>
      <c r="J18" s="17"/>
      <c r="K18" s="17"/>
      <c r="L18" s="1"/>
      <c r="M18" s="1"/>
      <c r="N18" s="1"/>
      <c r="O18" s="50" t="s">
        <v>245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>
      <c r="A19" s="49"/>
      <c r="B19" s="1"/>
      <c r="C19" s="1"/>
      <c r="D19" s="1"/>
      <c r="E19" s="1"/>
      <c r="F19" s="1"/>
      <c r="G19" s="1"/>
      <c r="H19" s="22" t="s">
        <v>233</v>
      </c>
      <c r="I19" s="23"/>
      <c r="J19" s="17"/>
      <c r="K19" s="17"/>
      <c r="L19" s="1"/>
      <c r="M19" s="1"/>
      <c r="N19" s="1"/>
      <c r="O19" s="50" t="s">
        <v>246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>
      <c r="A20" s="49"/>
      <c r="B20" s="1"/>
      <c r="C20" s="1"/>
      <c r="D20" s="1"/>
      <c r="E20" s="1"/>
      <c r="F20" s="1"/>
      <c r="G20" s="1"/>
      <c r="H20" s="22" t="s">
        <v>233</v>
      </c>
      <c r="I20" s="23"/>
      <c r="J20" s="17"/>
      <c r="K20" s="17"/>
      <c r="L20" s="1"/>
      <c r="M20" s="1"/>
      <c r="N20" s="1"/>
      <c r="O20" s="50" t="s">
        <v>247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>
      <c r="A21" s="49"/>
      <c r="B21" s="1"/>
      <c r="C21" s="1"/>
      <c r="D21" s="1"/>
      <c r="E21" s="1"/>
      <c r="F21" s="1"/>
      <c r="G21" s="1"/>
      <c r="H21" s="22" t="s">
        <v>233</v>
      </c>
      <c r="I21" s="23"/>
      <c r="J21" s="17"/>
      <c r="K21" s="17"/>
      <c r="L21" s="1"/>
      <c r="M21" s="1"/>
      <c r="N21" s="1"/>
      <c r="O21" s="50" t="s">
        <v>248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>
      <c r="A22" s="49"/>
      <c r="B22" s="1"/>
      <c r="C22" s="1"/>
      <c r="D22" s="1"/>
      <c r="E22" s="1"/>
      <c r="F22" s="1"/>
      <c r="G22" s="1"/>
      <c r="H22" s="22" t="s">
        <v>233</v>
      </c>
      <c r="I22" s="23"/>
      <c r="J22" s="17"/>
      <c r="K22" s="17"/>
      <c r="L22" s="1"/>
      <c r="M22" s="1"/>
      <c r="N22" s="1"/>
      <c r="O22" s="50" t="s">
        <v>249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>
      <c r="A23" s="49"/>
      <c r="B23" s="1"/>
      <c r="C23" s="1"/>
      <c r="D23" s="1"/>
      <c r="E23" s="1"/>
      <c r="F23" s="1"/>
      <c r="G23" s="1"/>
      <c r="H23" s="22" t="s">
        <v>233</v>
      </c>
      <c r="I23" s="23"/>
      <c r="J23" s="17"/>
      <c r="K23" s="17"/>
      <c r="L23" s="1"/>
      <c r="M23" s="1"/>
      <c r="N23" s="1"/>
      <c r="O23" s="50" t="s">
        <v>250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>
      <c r="A24" s="49"/>
      <c r="B24" s="1"/>
      <c r="C24" s="1"/>
      <c r="D24" s="1"/>
      <c r="E24" s="1"/>
      <c r="F24" s="1"/>
      <c r="G24" s="1"/>
      <c r="H24" s="22" t="s">
        <v>233</v>
      </c>
      <c r="I24" s="23"/>
      <c r="J24" s="17"/>
      <c r="K24" s="17"/>
      <c r="L24" s="1"/>
      <c r="M24" s="1"/>
      <c r="N24" s="1"/>
      <c r="O24" s="50" t="s">
        <v>251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>
      <c r="A25" s="1"/>
      <c r="B25" s="1"/>
      <c r="C25" s="1"/>
      <c r="D25" s="1"/>
      <c r="E25" s="1"/>
      <c r="F25" s="1"/>
      <c r="G25" s="1"/>
      <c r="H25" s="22" t="s">
        <v>233</v>
      </c>
      <c r="I25" s="23"/>
      <c r="J25" s="17"/>
      <c r="K25" s="17"/>
      <c r="L25" s="1"/>
      <c r="M25" s="1"/>
      <c r="N25" s="1"/>
      <c r="O25" s="50" t="s">
        <v>252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>
      <c r="A26" s="1"/>
      <c r="B26" s="1"/>
      <c r="C26" s="1"/>
      <c r="D26" s="1"/>
      <c r="E26" s="1"/>
      <c r="F26" s="1"/>
      <c r="G26" s="1"/>
      <c r="H26" s="22" t="s">
        <v>233</v>
      </c>
      <c r="I26" s="23"/>
      <c r="J26" s="17"/>
      <c r="K26" s="17"/>
      <c r="L26" s="1"/>
      <c r="M26" s="1"/>
      <c r="N26" s="1"/>
      <c r="O26" s="50" t="s">
        <v>253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>
      <c r="A27" s="1"/>
      <c r="B27" s="1"/>
      <c r="C27" s="1"/>
      <c r="D27" s="1"/>
      <c r="E27" s="1"/>
      <c r="F27" s="1"/>
      <c r="G27" s="1"/>
      <c r="H27" s="22" t="s">
        <v>233</v>
      </c>
      <c r="I27" s="23"/>
      <c r="J27" s="17"/>
      <c r="K27" s="17"/>
      <c r="L27" s="1"/>
      <c r="M27" s="1"/>
      <c r="N27" s="1"/>
      <c r="O27" s="50" t="s">
        <v>254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>
      <c r="A28" s="1"/>
      <c r="B28" s="1"/>
      <c r="C28" s="1"/>
      <c r="D28" s="1"/>
      <c r="E28" s="1"/>
      <c r="F28" s="1"/>
      <c r="G28" s="1"/>
      <c r="H28" s="22" t="s">
        <v>233</v>
      </c>
      <c r="I28" s="23"/>
      <c r="J28" s="17"/>
      <c r="K28" s="17"/>
      <c r="L28" s="1"/>
      <c r="M28" s="1"/>
      <c r="N28" s="1"/>
      <c r="O28" s="50" t="s">
        <v>255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1"/>
      <c r="B29" s="1"/>
      <c r="C29" s="1"/>
      <c r="D29" s="1"/>
      <c r="E29" s="1"/>
      <c r="F29" s="1"/>
      <c r="G29" s="1"/>
      <c r="H29" s="22" t="s">
        <v>233</v>
      </c>
      <c r="I29" s="23"/>
      <c r="J29" s="17"/>
      <c r="K29" s="17"/>
      <c r="L29" s="1"/>
      <c r="M29" s="1"/>
      <c r="N29" s="1"/>
      <c r="O29" s="50" t="s">
        <v>256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5.75" thickBot="1">
      <c r="A30" s="1"/>
      <c r="B30" s="1"/>
      <c r="C30" s="1"/>
      <c r="D30" s="1"/>
      <c r="E30" s="1"/>
      <c r="F30" s="1"/>
      <c r="G30" s="1"/>
      <c r="H30" s="24" t="s">
        <v>233</v>
      </c>
      <c r="I30" s="25"/>
      <c r="J30" s="17"/>
      <c r="K30" s="17"/>
      <c r="L30" s="1"/>
      <c r="M30" s="1"/>
      <c r="N30" s="1"/>
      <c r="O30" s="50" t="s">
        <v>257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5.75" thickBot="1">
      <c r="A31" s="1"/>
      <c r="B31" s="1"/>
      <c r="C31" s="1"/>
      <c r="D31" s="1"/>
      <c r="E31" s="1"/>
      <c r="F31" s="1"/>
      <c r="G31" s="1"/>
      <c r="H31" s="26" t="s">
        <v>25</v>
      </c>
      <c r="I31" s="27">
        <f>SUM(Tabel2[aantal uren])</f>
        <v>0</v>
      </c>
      <c r="J31" s="28"/>
      <c r="K31" s="29">
        <f>SUM(I31*J6)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</sheetData>
  <sheetProtection algorithmName="SHA-512" hashValue="wzlwSBcJV5BtWhQ+22Ng+Tr39SHxlPieJs8arqaVmfOEmspDefgCBe3m/cLcIwIAVaKFGxQ6NJKY5TmMzLMa4w==" saltValue="cs6YNCdcQpnRFBtmcPDDkw==" spinCount="100000" sheet="1" selectLockedCells="1"/>
  <mergeCells count="10">
    <mergeCell ref="B1:D1"/>
    <mergeCell ref="B2:D2"/>
    <mergeCell ref="B3:D3"/>
    <mergeCell ref="B4:D4"/>
    <mergeCell ref="B5:D5"/>
    <mergeCell ref="H2:K2"/>
    <mergeCell ref="H3:K3"/>
    <mergeCell ref="H4:K4"/>
    <mergeCell ref="J5:K5"/>
    <mergeCell ref="J6:K6"/>
  </mergeCells>
  <dataValidations count="1">
    <dataValidation type="list" showInputMessage="1" showErrorMessage="1" sqref="H6:H30">
      <formula1>$O$6:$O$30</formula1>
    </dataValidation>
  </dataValidations>
  <hyperlinks>
    <hyperlink ref="B1" location="Materiaalkosten!A1" display="Materriaalkosten"/>
    <hyperlink ref="B2" location="'Uren berekenen'!A1" display="Urenberekening"/>
    <hyperlink ref="B3" location="Offerte!A1" display="Offerte"/>
    <hyperlink ref="B4" location="Warmteverliesberekening!A1" display="Warmteverliesberekening"/>
    <hyperlink ref="B5" location="Leidingdiameters!A1" display="Leidingdiameters"/>
  </hyperlink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theme="3"/>
  </sheetPr>
  <dimension ref="A1:AE736"/>
  <sheetViews>
    <sheetView showGridLines="0" showRowColHeaders="0" zoomScaleNormal="100" workbookViewId="0">
      <selection activeCell="B7" sqref="B7:D7"/>
    </sheetView>
  </sheetViews>
  <sheetFormatPr defaultRowHeight="15"/>
  <cols>
    <col min="1" max="1" width="6.140625" customWidth="1"/>
    <col min="2" max="3" width="9.140625" customWidth="1"/>
    <col min="4" max="4" width="6.7109375" customWidth="1"/>
    <col min="6" max="6" width="6.7109375" customWidth="1"/>
  </cols>
  <sheetData>
    <row r="1" spans="2:31" ht="15.75" thickBot="1"/>
    <row r="2" spans="2:31" ht="89.25" customHeight="1">
      <c r="G2" s="93"/>
      <c r="H2" s="94"/>
      <c r="I2" s="94"/>
      <c r="J2" s="94"/>
      <c r="K2" s="94"/>
      <c r="L2" s="94"/>
      <c r="M2" s="94"/>
      <c r="N2" s="94"/>
      <c r="O2" s="3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ht="4.5" customHeight="1" thickBot="1">
      <c r="G3" s="39"/>
      <c r="H3" s="40"/>
      <c r="I3" s="40"/>
      <c r="J3" s="40"/>
      <c r="K3" s="40"/>
      <c r="L3" s="40"/>
      <c r="M3" s="40"/>
      <c r="N3" s="40"/>
      <c r="O3" s="4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>
      <c r="B4" s="312" t="s">
        <v>480</v>
      </c>
      <c r="C4" s="313"/>
      <c r="D4" s="314"/>
      <c r="G4" s="90" t="s">
        <v>258</v>
      </c>
      <c r="H4" s="91"/>
      <c r="I4" s="35"/>
      <c r="J4" s="35"/>
      <c r="K4" s="35"/>
      <c r="L4" s="35"/>
      <c r="M4" s="35"/>
      <c r="N4" s="35"/>
      <c r="O4" s="4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2:31">
      <c r="B5" s="305" t="s">
        <v>477</v>
      </c>
      <c r="C5" s="306"/>
      <c r="D5" s="307"/>
      <c r="G5" s="95" t="s">
        <v>259</v>
      </c>
      <c r="H5" s="96"/>
      <c r="I5" s="35"/>
      <c r="J5" s="35"/>
      <c r="K5" s="35"/>
      <c r="L5" s="35"/>
      <c r="M5" s="35"/>
      <c r="N5" s="35"/>
      <c r="O5" s="4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2:31">
      <c r="B6" s="315" t="s">
        <v>262</v>
      </c>
      <c r="C6" s="316"/>
      <c r="D6" s="317"/>
      <c r="G6" s="95" t="s">
        <v>260</v>
      </c>
      <c r="H6" s="96"/>
      <c r="I6" s="35"/>
      <c r="J6" s="35"/>
      <c r="K6" s="35"/>
      <c r="L6" s="35"/>
      <c r="M6" s="35"/>
      <c r="N6" s="35"/>
      <c r="O6" s="4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2:31">
      <c r="B7" s="305" t="s">
        <v>479</v>
      </c>
      <c r="C7" s="306"/>
      <c r="D7" s="307"/>
      <c r="G7" s="95" t="s">
        <v>261</v>
      </c>
      <c r="H7" s="96"/>
      <c r="I7" s="35"/>
      <c r="J7" s="35"/>
      <c r="K7" s="35"/>
      <c r="L7" s="35"/>
      <c r="M7" s="35"/>
      <c r="N7" s="35"/>
      <c r="O7" s="4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2:31" ht="15.75" thickBot="1">
      <c r="B8" s="308" t="s">
        <v>478</v>
      </c>
      <c r="C8" s="309"/>
      <c r="D8" s="310"/>
      <c r="G8" s="95"/>
      <c r="H8" s="96"/>
      <c r="I8" s="35"/>
      <c r="J8" s="35"/>
      <c r="K8" s="35"/>
      <c r="L8" s="35"/>
      <c r="M8" s="35"/>
      <c r="N8" s="35"/>
      <c r="O8" s="4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2:31" ht="15.6" customHeight="1">
      <c r="G9" s="42"/>
      <c r="H9" s="35"/>
      <c r="I9" s="35"/>
      <c r="J9" s="35"/>
      <c r="K9" s="35"/>
      <c r="L9" s="35"/>
      <c r="M9" s="35"/>
      <c r="N9" s="35"/>
      <c r="O9" s="4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2:31" ht="23.25" customHeight="1">
      <c r="G10" s="97" t="s">
        <v>262</v>
      </c>
      <c r="H10" s="98"/>
      <c r="I10" s="98"/>
      <c r="J10" s="98"/>
      <c r="K10" s="98"/>
      <c r="L10" s="98"/>
      <c r="M10" s="98"/>
      <c r="N10" s="98"/>
      <c r="O10" s="9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2:31">
      <c r="G11" s="42"/>
      <c r="H11" s="35"/>
      <c r="I11" s="35"/>
      <c r="J11" s="35"/>
      <c r="K11" s="35"/>
      <c r="L11" s="35"/>
      <c r="M11" s="35"/>
      <c r="N11" s="35"/>
      <c r="O11" s="4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2:31" ht="15" customHeight="1">
      <c r="G12" s="42" t="s">
        <v>263</v>
      </c>
      <c r="H12" s="35"/>
      <c r="I12" s="100" t="s">
        <v>264</v>
      </c>
      <c r="J12" s="100"/>
      <c r="K12" s="100"/>
      <c r="L12" s="100"/>
      <c r="M12" s="100"/>
      <c r="N12" s="100"/>
      <c r="O12" s="10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2:31">
      <c r="G13" s="42"/>
      <c r="H13" s="35"/>
      <c r="I13" s="35"/>
      <c r="J13" s="35"/>
      <c r="K13" s="35"/>
      <c r="L13" s="35"/>
      <c r="M13" s="35"/>
      <c r="N13" s="35"/>
      <c r="O13" s="4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1">
      <c r="G14" s="90" t="s">
        <v>265</v>
      </c>
      <c r="H14" s="91"/>
      <c r="I14" s="92">
        <f ca="1">TODAY()</f>
        <v>43850</v>
      </c>
      <c r="J14" s="92"/>
      <c r="K14" s="92"/>
      <c r="L14" s="35"/>
      <c r="M14" s="35"/>
      <c r="N14" s="35"/>
      <c r="O14" s="4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1">
      <c r="G15" s="42"/>
      <c r="H15" s="35"/>
      <c r="I15" s="35"/>
      <c r="J15" s="35"/>
      <c r="K15" s="35"/>
      <c r="L15" s="35"/>
      <c r="M15" s="35"/>
      <c r="N15" s="35"/>
      <c r="O15" s="4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2:31">
      <c r="G16" s="95" t="s">
        <v>266</v>
      </c>
      <c r="H16" s="96"/>
      <c r="I16" s="96"/>
      <c r="J16" s="35"/>
      <c r="K16" s="35"/>
      <c r="L16" s="35"/>
      <c r="M16" s="35"/>
      <c r="N16" s="35"/>
      <c r="O16" s="4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7:31">
      <c r="G17" s="42"/>
      <c r="H17" s="35"/>
      <c r="I17" s="35"/>
      <c r="J17" s="35"/>
      <c r="K17" s="35"/>
      <c r="L17" s="35"/>
      <c r="M17" s="35"/>
      <c r="N17" s="35"/>
      <c r="O17" s="4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7:31" ht="30" customHeight="1">
      <c r="G18" s="106" t="s">
        <v>267</v>
      </c>
      <c r="H18" s="107"/>
      <c r="I18" s="107"/>
      <c r="J18" s="107"/>
      <c r="K18" s="107"/>
      <c r="L18" s="107"/>
      <c r="M18" s="107"/>
      <c r="N18" s="107"/>
      <c r="O18" s="10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7:31">
      <c r="G19" s="106"/>
      <c r="H19" s="107"/>
      <c r="I19" s="107"/>
      <c r="J19" s="107"/>
      <c r="K19" s="107"/>
      <c r="L19" s="107"/>
      <c r="M19" s="107"/>
      <c r="N19" s="107"/>
      <c r="O19" s="10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7:31">
      <c r="G20" s="42" t="s">
        <v>268</v>
      </c>
      <c r="H20" s="35"/>
      <c r="I20" s="35"/>
      <c r="J20" s="35"/>
      <c r="K20" s="35"/>
      <c r="L20" s="35"/>
      <c r="M20" s="35"/>
      <c r="N20" s="35"/>
      <c r="O20" s="4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7:31">
      <c r="G21" s="42"/>
      <c r="H21" s="35"/>
      <c r="I21" s="35"/>
      <c r="J21" s="35"/>
      <c r="K21" s="35"/>
      <c r="L21" s="35"/>
      <c r="M21" s="35"/>
      <c r="N21" s="35"/>
      <c r="O21" s="4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7:31">
      <c r="G22" s="90" t="s">
        <v>269</v>
      </c>
      <c r="H22" s="91"/>
      <c r="I22" s="91"/>
      <c r="J22" s="91"/>
      <c r="K22" s="91"/>
      <c r="L22" s="43">
        <v>0</v>
      </c>
      <c r="M22" s="35"/>
      <c r="N22" s="35"/>
      <c r="O22" s="4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7:31">
      <c r="G23" s="65" t="s">
        <v>270</v>
      </c>
      <c r="H23" s="44" t="s">
        <v>271</v>
      </c>
      <c r="I23" s="66" t="s">
        <v>272</v>
      </c>
      <c r="J23" s="67" t="s">
        <v>273</v>
      </c>
      <c r="K23" s="66"/>
      <c r="L23" s="43">
        <v>0</v>
      </c>
      <c r="M23" s="35"/>
      <c r="N23" s="35"/>
      <c r="O23" s="4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7:31">
      <c r="G24" s="45" t="s">
        <v>274</v>
      </c>
      <c r="H24" s="31" t="s">
        <v>271</v>
      </c>
      <c r="I24" s="32" t="s">
        <v>275</v>
      </c>
      <c r="J24" s="30"/>
      <c r="K24" s="30"/>
      <c r="L24" s="33">
        <v>0</v>
      </c>
      <c r="M24" s="35"/>
      <c r="N24" s="35"/>
      <c r="O24" s="4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7:31">
      <c r="G25" s="102" t="s">
        <v>276</v>
      </c>
      <c r="H25" s="103"/>
      <c r="I25" s="103"/>
      <c r="J25" s="103"/>
      <c r="K25" s="103"/>
      <c r="L25" s="43">
        <v>0</v>
      </c>
      <c r="M25" s="35"/>
      <c r="N25" s="35"/>
      <c r="O25" s="4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7:31">
      <c r="G26" s="104" t="s">
        <v>277</v>
      </c>
      <c r="H26" s="105"/>
      <c r="I26" s="105"/>
      <c r="J26" s="105"/>
      <c r="K26" s="105"/>
      <c r="L26" s="33">
        <v>0</v>
      </c>
      <c r="M26" s="35"/>
      <c r="N26" s="35"/>
      <c r="O26" s="4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7:31">
      <c r="G27" s="102" t="s">
        <v>278</v>
      </c>
      <c r="H27" s="103"/>
      <c r="I27" s="103"/>
      <c r="J27" s="103"/>
      <c r="K27" s="103"/>
      <c r="L27" s="43">
        <v>0</v>
      </c>
      <c r="M27" s="35"/>
      <c r="N27" s="35"/>
      <c r="O27" s="4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7:31">
      <c r="G28" s="42"/>
      <c r="H28" s="35"/>
      <c r="I28" s="35"/>
      <c r="J28" s="35"/>
      <c r="K28" s="35"/>
      <c r="L28" s="35"/>
      <c r="M28" s="35"/>
      <c r="N28" s="35"/>
      <c r="O28" s="4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7:31" ht="15" customHeight="1">
      <c r="G29" s="106" t="s">
        <v>279</v>
      </c>
      <c r="H29" s="107"/>
      <c r="I29" s="107"/>
      <c r="J29" s="107"/>
      <c r="K29" s="107"/>
      <c r="L29" s="107"/>
      <c r="M29" s="107"/>
      <c r="N29" s="107"/>
      <c r="O29" s="10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7:31">
      <c r="G30" s="42"/>
      <c r="H30" s="35"/>
      <c r="I30" s="35"/>
      <c r="J30" s="35"/>
      <c r="K30" s="35"/>
      <c r="L30" s="35"/>
      <c r="M30" s="35"/>
      <c r="N30" s="35"/>
      <c r="O30" s="4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7:31" ht="30" customHeight="1">
      <c r="G31" s="106" t="s">
        <v>280</v>
      </c>
      <c r="H31" s="107"/>
      <c r="I31" s="107"/>
      <c r="J31" s="107"/>
      <c r="K31" s="107"/>
      <c r="L31" s="107"/>
      <c r="M31" s="107"/>
      <c r="N31" s="107"/>
      <c r="O31" s="10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7:31">
      <c r="G32" s="65"/>
      <c r="H32" s="66"/>
      <c r="I32" s="66"/>
      <c r="J32" s="66"/>
      <c r="K32" s="66"/>
      <c r="L32" s="66"/>
      <c r="M32" s="66"/>
      <c r="N32" s="66"/>
      <c r="O32" s="4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30.75" customHeight="1">
      <c r="G33" s="106" t="s">
        <v>281</v>
      </c>
      <c r="H33" s="107"/>
      <c r="I33" s="107"/>
      <c r="J33" s="107"/>
      <c r="K33" s="107"/>
      <c r="L33" s="107"/>
      <c r="M33" s="107"/>
      <c r="N33" s="107"/>
      <c r="O33" s="10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G34" s="42"/>
      <c r="H34" s="35"/>
      <c r="I34" s="35"/>
      <c r="J34" s="35"/>
      <c r="K34" s="35"/>
      <c r="L34" s="35"/>
      <c r="M34" s="35"/>
      <c r="N34" s="35"/>
      <c r="O34" s="4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45" customHeight="1">
      <c r="G35" s="90" t="s">
        <v>282</v>
      </c>
      <c r="H35" s="91"/>
      <c r="I35" s="91"/>
      <c r="J35" s="109"/>
      <c r="K35" s="109"/>
      <c r="L35" s="34" t="s">
        <v>283</v>
      </c>
      <c r="M35" s="110" t="s">
        <v>284</v>
      </c>
      <c r="N35" s="110"/>
      <c r="O35" s="4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G36" s="95" t="s">
        <v>285</v>
      </c>
      <c r="H36" s="96"/>
      <c r="I36" s="96"/>
      <c r="J36" s="111" t="s">
        <v>286</v>
      </c>
      <c r="K36" s="111"/>
      <c r="L36" s="35"/>
      <c r="M36" s="111"/>
      <c r="N36" s="111"/>
      <c r="O36" s="4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.75">
      <c r="G37" s="112" t="s">
        <v>287</v>
      </c>
      <c r="H37" s="113"/>
      <c r="I37" s="113"/>
      <c r="J37" s="114" t="s">
        <v>288</v>
      </c>
      <c r="K37" s="114"/>
      <c r="L37" s="35"/>
      <c r="M37" s="115" t="s">
        <v>289</v>
      </c>
      <c r="N37" s="115"/>
      <c r="O37" s="4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75" thickBot="1">
      <c r="G38" s="46"/>
      <c r="H38" s="47"/>
      <c r="I38" s="47"/>
      <c r="J38" s="47"/>
      <c r="K38" s="47"/>
      <c r="L38" s="47"/>
      <c r="M38" s="47"/>
      <c r="N38" s="47"/>
      <c r="O38" s="4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>
      <c r="A731" s="1"/>
      <c r="B731" s="1"/>
      <c r="C731" s="1"/>
      <c r="D731" s="1"/>
      <c r="E731" s="1"/>
      <c r="F731" s="1"/>
    </row>
    <row r="732" spans="1:31">
      <c r="A732" s="1"/>
      <c r="B732" s="1"/>
      <c r="C732" s="1"/>
      <c r="D732" s="1"/>
      <c r="E732" s="1"/>
      <c r="F732" s="1"/>
    </row>
    <row r="733" spans="1:31">
      <c r="A733" s="1"/>
      <c r="B733" s="1"/>
      <c r="C733" s="1"/>
      <c r="D733" s="1"/>
      <c r="E733" s="1"/>
      <c r="F733" s="1"/>
    </row>
    <row r="734" spans="1:31">
      <c r="A734" s="1"/>
      <c r="B734" s="1"/>
      <c r="C734" s="1"/>
      <c r="D734" s="1"/>
      <c r="E734" s="1"/>
      <c r="F734" s="1"/>
    </row>
    <row r="735" spans="1:31">
      <c r="A735" s="1"/>
      <c r="B735" s="1"/>
      <c r="C735" s="1"/>
      <c r="D735" s="1"/>
      <c r="E735" s="1"/>
      <c r="F735" s="1"/>
    </row>
    <row r="736" spans="1:31">
      <c r="A736" s="1"/>
      <c r="B736" s="1"/>
      <c r="C736" s="1"/>
      <c r="D736" s="1"/>
      <c r="E736" s="1"/>
      <c r="F736" s="1"/>
    </row>
  </sheetData>
  <sheetProtection algorithmName="SHA-512" hashValue="jNLD56VfJRj1OLSZAKPfWMorW9GaDNAeAcgcbsqnEgFrNr7trx8mVUpbUvCpKtq/D7z5apkAdhklZowv5Sx3kQ==" saltValue="YV/r0DRr5Dy7aOmNQ9ic4w==" spinCount="100000" sheet="1" selectLockedCells="1"/>
  <mergeCells count="33">
    <mergeCell ref="B4:D4"/>
    <mergeCell ref="B7:D7"/>
    <mergeCell ref="B6:D6"/>
    <mergeCell ref="B5:D5"/>
    <mergeCell ref="B8:D8"/>
    <mergeCell ref="G36:I36"/>
    <mergeCell ref="J36:K36"/>
    <mergeCell ref="M36:N36"/>
    <mergeCell ref="G37:I37"/>
    <mergeCell ref="J37:K37"/>
    <mergeCell ref="M37:N37"/>
    <mergeCell ref="G29:O29"/>
    <mergeCell ref="G31:O31"/>
    <mergeCell ref="G33:O33"/>
    <mergeCell ref="G35:I35"/>
    <mergeCell ref="J35:K35"/>
    <mergeCell ref="M35:N35"/>
    <mergeCell ref="G16:I16"/>
    <mergeCell ref="G22:K22"/>
    <mergeCell ref="G25:K25"/>
    <mergeCell ref="G26:K26"/>
    <mergeCell ref="G27:K27"/>
    <mergeCell ref="G18:O19"/>
    <mergeCell ref="G14:H14"/>
    <mergeCell ref="I14:K14"/>
    <mergeCell ref="G2:N2"/>
    <mergeCell ref="G4:H4"/>
    <mergeCell ref="G5:H5"/>
    <mergeCell ref="G6:H6"/>
    <mergeCell ref="G7:H7"/>
    <mergeCell ref="G8:H8"/>
    <mergeCell ref="G10:O10"/>
    <mergeCell ref="I12:O12"/>
  </mergeCells>
  <hyperlinks>
    <hyperlink ref="B4" location="Materiaalkosten!A1" display="Materriaalkosten"/>
    <hyperlink ref="B5" location="'Uren berekenen'!A1" display="Urenberekening"/>
    <hyperlink ref="B6" location="Offerte!A1" display="Offerte"/>
    <hyperlink ref="B7" location="Warmteverliesberekening!A1" display="Warmteverliesberekening"/>
    <hyperlink ref="B8" location="Leidingdiameters!A1" display="Leidingdiameters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BK134"/>
  <sheetViews>
    <sheetView showGridLines="0" showRowColHeaders="0" workbookViewId="0">
      <selection activeCell="A8" sqref="A8"/>
    </sheetView>
  </sheetViews>
  <sheetFormatPr defaultRowHeight="12.75"/>
  <cols>
    <col min="1" max="1" width="33.28515625" style="119" customWidth="1"/>
    <col min="2" max="2" width="3.140625" style="119" customWidth="1"/>
    <col min="3" max="5" width="10.7109375" style="119" customWidth="1"/>
    <col min="6" max="7" width="12.7109375" style="119" customWidth="1"/>
    <col min="8" max="12" width="10.7109375" style="119" customWidth="1"/>
    <col min="13" max="16" width="9.140625" style="119"/>
    <col min="17" max="17" width="34.7109375" style="119" hidden="1" customWidth="1"/>
    <col min="18" max="19" width="9.42578125" style="119" hidden="1" customWidth="1"/>
    <col min="20" max="63" width="8.85546875" style="119" hidden="1" customWidth="1"/>
    <col min="64" max="16384" width="9.140625" style="119"/>
  </cols>
  <sheetData>
    <row r="1" spans="1:13">
      <c r="C1" s="116" t="s">
        <v>290</v>
      </c>
      <c r="D1" s="117"/>
      <c r="E1" s="117"/>
      <c r="F1" s="117"/>
      <c r="G1" s="117"/>
      <c r="H1" s="117"/>
      <c r="I1" s="117"/>
      <c r="J1" s="117"/>
      <c r="K1" s="117"/>
      <c r="L1" s="118"/>
    </row>
    <row r="2" spans="1:13" ht="0.75" customHeight="1">
      <c r="C2" s="120"/>
      <c r="D2" s="121"/>
      <c r="E2" s="121"/>
      <c r="F2" s="121"/>
      <c r="G2" s="121"/>
      <c r="H2" s="121"/>
      <c r="I2" s="121"/>
      <c r="J2" s="121"/>
      <c r="K2" s="121"/>
      <c r="L2" s="122"/>
    </row>
    <row r="3" spans="1:13" ht="18.75" thickBot="1">
      <c r="C3" s="123" t="s">
        <v>291</v>
      </c>
      <c r="D3" s="124"/>
      <c r="E3" s="124"/>
      <c r="F3" s="124"/>
      <c r="G3" s="124"/>
      <c r="H3" s="124"/>
      <c r="I3" s="124"/>
      <c r="J3" s="124"/>
      <c r="K3" s="124"/>
      <c r="L3" s="125"/>
      <c r="M3" s="126"/>
    </row>
    <row r="4" spans="1:13" ht="15">
      <c r="A4" s="318" t="s">
        <v>480</v>
      </c>
      <c r="C4" s="120"/>
      <c r="D4" s="121"/>
      <c r="E4" s="121"/>
      <c r="F4" s="121"/>
      <c r="G4" s="121"/>
      <c r="H4" s="121"/>
      <c r="I4" s="121"/>
      <c r="J4" s="121"/>
      <c r="K4" s="121"/>
      <c r="L4" s="122"/>
    </row>
    <row r="5" spans="1:13" ht="15">
      <c r="A5" s="319" t="s">
        <v>477</v>
      </c>
      <c r="C5" s="120"/>
      <c r="D5" s="121"/>
      <c r="E5" s="121"/>
      <c r="F5" s="121"/>
      <c r="G5" s="121"/>
      <c r="H5" s="121"/>
      <c r="I5" s="121"/>
      <c r="J5" s="121"/>
      <c r="K5" s="121"/>
      <c r="L5" s="122"/>
    </row>
    <row r="6" spans="1:13" ht="15">
      <c r="A6" s="319" t="s">
        <v>262</v>
      </c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.75" thickBot="1">
      <c r="A7" s="320" t="s">
        <v>479</v>
      </c>
      <c r="C7" s="120"/>
      <c r="D7" s="121"/>
      <c r="E7" s="121"/>
      <c r="F7" s="121"/>
      <c r="G7" s="121"/>
      <c r="H7" s="121"/>
      <c r="I7" s="121"/>
      <c r="J7" s="121"/>
      <c r="K7" s="121"/>
      <c r="L7" s="122"/>
    </row>
    <row r="8" spans="1:13" ht="15.75" thickBot="1">
      <c r="A8" s="321" t="s">
        <v>478</v>
      </c>
      <c r="C8" s="127" t="s">
        <v>292</v>
      </c>
      <c r="D8" s="128"/>
      <c r="E8" s="129"/>
      <c r="F8" s="130" t="s">
        <v>293</v>
      </c>
      <c r="G8" s="131"/>
      <c r="H8" s="121"/>
      <c r="I8" s="121"/>
      <c r="J8" s="121"/>
      <c r="K8" s="121"/>
      <c r="L8" s="122"/>
    </row>
    <row r="9" spans="1:13" ht="13.5" thickBot="1">
      <c r="C9" s="120"/>
      <c r="D9" s="121"/>
      <c r="E9" s="121"/>
      <c r="F9" s="121"/>
      <c r="G9" s="121"/>
      <c r="H9" s="121"/>
      <c r="I9" s="121"/>
      <c r="J9" s="121"/>
      <c r="K9" s="121"/>
      <c r="L9" s="122"/>
    </row>
    <row r="10" spans="1:13">
      <c r="C10" s="132" t="s">
        <v>294</v>
      </c>
      <c r="D10" s="133"/>
      <c r="E10" s="134"/>
      <c r="F10" s="135" t="s">
        <v>295</v>
      </c>
      <c r="G10" s="135" t="s">
        <v>296</v>
      </c>
      <c r="H10" s="136" t="s">
        <v>297</v>
      </c>
      <c r="I10" s="132" t="s">
        <v>298</v>
      </c>
      <c r="J10" s="137"/>
      <c r="K10" s="138" t="s">
        <v>299</v>
      </c>
      <c r="L10" s="138" t="s">
        <v>300</v>
      </c>
    </row>
    <row r="11" spans="1:13" ht="13.5" thickBot="1">
      <c r="C11" s="139"/>
      <c r="D11" s="140"/>
      <c r="E11" s="141"/>
      <c r="F11" s="142" t="s">
        <v>301</v>
      </c>
      <c r="G11" s="142" t="s">
        <v>301</v>
      </c>
      <c r="H11" s="143" t="s">
        <v>301</v>
      </c>
      <c r="I11" s="144" t="s">
        <v>302</v>
      </c>
      <c r="J11" s="145"/>
      <c r="K11" s="146" t="s">
        <v>303</v>
      </c>
      <c r="L11" s="146" t="s">
        <v>304</v>
      </c>
    </row>
    <row r="12" spans="1:13" ht="6.95" customHeight="1" thickBot="1">
      <c r="C12" s="120"/>
      <c r="D12" s="121"/>
      <c r="E12" s="121"/>
      <c r="F12" s="147"/>
      <c r="G12" s="147"/>
      <c r="H12" s="121"/>
      <c r="I12" s="121"/>
      <c r="J12" s="121"/>
      <c r="K12" s="121"/>
      <c r="L12" s="122"/>
    </row>
    <row r="13" spans="1:13" ht="13.5" thickBot="1">
      <c r="C13" s="148" t="s">
        <v>363</v>
      </c>
      <c r="D13" s="149"/>
      <c r="E13" s="150"/>
      <c r="F13" s="229">
        <v>0</v>
      </c>
      <c r="G13" s="229">
        <v>0</v>
      </c>
      <c r="H13" s="229">
        <v>0</v>
      </c>
      <c r="I13" s="151">
        <f>F13*G13*H13</f>
        <v>0</v>
      </c>
      <c r="J13" s="152"/>
      <c r="K13" s="153" t="str">
        <f>S98</f>
        <v>20°C</v>
      </c>
      <c r="L13" s="154">
        <f>IF(R78=1,0,S94*I13)</f>
        <v>0</v>
      </c>
    </row>
    <row r="14" spans="1:13" ht="6.95" customHeight="1" thickBot="1">
      <c r="C14" s="120"/>
      <c r="D14" s="121"/>
      <c r="E14" s="121"/>
      <c r="F14" s="147"/>
      <c r="G14" s="147"/>
      <c r="H14" s="147"/>
      <c r="I14" s="147"/>
      <c r="J14" s="147"/>
      <c r="K14" s="147"/>
      <c r="L14" s="155"/>
    </row>
    <row r="15" spans="1:13" ht="13.5" thickBot="1">
      <c r="C15" s="148" t="s">
        <v>233</v>
      </c>
      <c r="D15" s="149"/>
      <c r="E15" s="150"/>
      <c r="F15" s="229">
        <v>0</v>
      </c>
      <c r="G15" s="229">
        <v>0</v>
      </c>
      <c r="H15" s="229">
        <v>0</v>
      </c>
      <c r="I15" s="151">
        <f>F15*G15*H15</f>
        <v>0</v>
      </c>
      <c r="J15" s="152"/>
      <c r="K15" s="153">
        <f>T98</f>
        <v>0</v>
      </c>
      <c r="L15" s="154">
        <f>IF(R78=1,0,T94*I15)</f>
        <v>0</v>
      </c>
    </row>
    <row r="16" spans="1:13" ht="6.95" customHeight="1" thickBot="1">
      <c r="C16" s="120"/>
      <c r="D16" s="121"/>
      <c r="E16" s="121"/>
      <c r="F16" s="147"/>
      <c r="G16" s="147"/>
      <c r="H16" s="147"/>
      <c r="I16" s="147"/>
      <c r="J16" s="147"/>
      <c r="K16" s="147"/>
      <c r="L16" s="155"/>
    </row>
    <row r="17" spans="3:12" ht="13.5" thickBot="1">
      <c r="C17" s="148" t="s">
        <v>233</v>
      </c>
      <c r="D17" s="149"/>
      <c r="E17" s="150"/>
      <c r="F17" s="229">
        <v>0</v>
      </c>
      <c r="G17" s="229">
        <v>0</v>
      </c>
      <c r="H17" s="229">
        <v>0</v>
      </c>
      <c r="I17" s="151">
        <f>F17*G17*H17</f>
        <v>0</v>
      </c>
      <c r="J17" s="152"/>
      <c r="K17" s="153">
        <f>U98</f>
        <v>0</v>
      </c>
      <c r="L17" s="154">
        <f>IF(R78=1,0,U94*I17)</f>
        <v>0</v>
      </c>
    </row>
    <row r="18" spans="3:12" ht="6.95" customHeight="1" thickBot="1">
      <c r="C18" s="120"/>
      <c r="D18" s="121"/>
      <c r="E18" s="121"/>
      <c r="F18" s="147"/>
      <c r="G18" s="147"/>
      <c r="H18" s="147"/>
      <c r="I18" s="147"/>
      <c r="J18" s="147"/>
      <c r="K18" s="147"/>
      <c r="L18" s="155"/>
    </row>
    <row r="19" spans="3:12" ht="13.5" thickBot="1">
      <c r="C19" s="148" t="s">
        <v>233</v>
      </c>
      <c r="D19" s="149"/>
      <c r="E19" s="150"/>
      <c r="F19" s="229">
        <v>0</v>
      </c>
      <c r="G19" s="229">
        <v>0</v>
      </c>
      <c r="H19" s="229">
        <v>0</v>
      </c>
      <c r="I19" s="151">
        <f>F19*G19*H19</f>
        <v>0</v>
      </c>
      <c r="J19" s="152"/>
      <c r="K19" s="153">
        <f>V98</f>
        <v>0</v>
      </c>
      <c r="L19" s="154">
        <f>IF(R78=1,0,V94*I19)</f>
        <v>0</v>
      </c>
    </row>
    <row r="20" spans="3:12" ht="6.95" customHeight="1" thickBot="1">
      <c r="C20" s="120"/>
      <c r="D20" s="121"/>
      <c r="E20" s="121"/>
      <c r="F20" s="147"/>
      <c r="G20" s="147"/>
      <c r="H20" s="147"/>
      <c r="I20" s="147"/>
      <c r="J20" s="147"/>
      <c r="K20" s="147"/>
      <c r="L20" s="155"/>
    </row>
    <row r="21" spans="3:12" ht="13.5" thickBot="1">
      <c r="C21" s="148" t="s">
        <v>233</v>
      </c>
      <c r="D21" s="149"/>
      <c r="E21" s="150"/>
      <c r="F21" s="229">
        <v>0</v>
      </c>
      <c r="G21" s="229">
        <v>0</v>
      </c>
      <c r="H21" s="229">
        <v>0</v>
      </c>
      <c r="I21" s="151">
        <f>F21*G21*H21</f>
        <v>0</v>
      </c>
      <c r="J21" s="152"/>
      <c r="K21" s="153">
        <f>W98</f>
        <v>0</v>
      </c>
      <c r="L21" s="154">
        <f>IF(R78=1,0,W94*I21)</f>
        <v>0</v>
      </c>
    </row>
    <row r="22" spans="3:12" ht="6.95" customHeight="1" thickBot="1">
      <c r="C22" s="120"/>
      <c r="D22" s="121"/>
      <c r="E22" s="121"/>
      <c r="F22" s="147"/>
      <c r="G22" s="147"/>
      <c r="H22" s="147"/>
      <c r="I22" s="147"/>
      <c r="J22" s="147"/>
      <c r="K22" s="147"/>
      <c r="L22" s="155"/>
    </row>
    <row r="23" spans="3:12" ht="13.5" thickBot="1">
      <c r="C23" s="148" t="s">
        <v>233</v>
      </c>
      <c r="D23" s="149"/>
      <c r="E23" s="150"/>
      <c r="F23" s="229">
        <v>0</v>
      </c>
      <c r="G23" s="229">
        <v>0</v>
      </c>
      <c r="H23" s="229">
        <v>0</v>
      </c>
      <c r="I23" s="151">
        <f>F23*G23*H23</f>
        <v>0</v>
      </c>
      <c r="J23" s="152"/>
      <c r="K23" s="153">
        <f>X98</f>
        <v>0</v>
      </c>
      <c r="L23" s="154">
        <f>IF(R78=1,0,X94*I23)</f>
        <v>0</v>
      </c>
    </row>
    <row r="24" spans="3:12" ht="6.95" customHeight="1" thickBot="1">
      <c r="C24" s="120"/>
      <c r="D24" s="121"/>
      <c r="E24" s="121"/>
      <c r="F24" s="147"/>
      <c r="G24" s="147"/>
      <c r="H24" s="147"/>
      <c r="I24" s="147"/>
      <c r="J24" s="147"/>
      <c r="K24" s="147"/>
      <c r="L24" s="155"/>
    </row>
    <row r="25" spans="3:12" ht="13.5" thickBot="1">
      <c r="C25" s="148" t="s">
        <v>233</v>
      </c>
      <c r="D25" s="149"/>
      <c r="E25" s="150"/>
      <c r="F25" s="229">
        <v>0</v>
      </c>
      <c r="G25" s="229">
        <v>0</v>
      </c>
      <c r="H25" s="229">
        <v>0</v>
      </c>
      <c r="I25" s="151">
        <f>F25*G25*H25</f>
        <v>0</v>
      </c>
      <c r="J25" s="152"/>
      <c r="K25" s="153">
        <f>Y98</f>
        <v>0</v>
      </c>
      <c r="L25" s="154">
        <f>IF(R78=1,0,Y94*I25)</f>
        <v>0</v>
      </c>
    </row>
    <row r="26" spans="3:12" ht="6.95" customHeight="1" thickBot="1">
      <c r="C26" s="120"/>
      <c r="D26" s="121"/>
      <c r="E26" s="121"/>
      <c r="F26" s="230"/>
      <c r="G26" s="147"/>
      <c r="H26" s="147"/>
      <c r="I26" s="147"/>
      <c r="J26" s="147"/>
      <c r="K26" s="147"/>
      <c r="L26" s="155"/>
    </row>
    <row r="27" spans="3:12" ht="13.5" thickBot="1">
      <c r="C27" s="148" t="s">
        <v>233</v>
      </c>
      <c r="D27" s="149"/>
      <c r="E27" s="150"/>
      <c r="F27" s="229">
        <v>0</v>
      </c>
      <c r="G27" s="229">
        <v>0</v>
      </c>
      <c r="H27" s="229">
        <v>0</v>
      </c>
      <c r="I27" s="151">
        <f>F27*G27*H27</f>
        <v>0</v>
      </c>
      <c r="J27" s="152"/>
      <c r="K27" s="153">
        <f>Z98</f>
        <v>0</v>
      </c>
      <c r="L27" s="154">
        <f>IF(R78=1,0,Z94*I27)</f>
        <v>0</v>
      </c>
    </row>
    <row r="28" spans="3:12" ht="6.95" customHeight="1" thickBot="1">
      <c r="C28" s="120"/>
      <c r="D28" s="121"/>
      <c r="E28" s="121"/>
      <c r="F28" s="156"/>
      <c r="G28" s="157"/>
      <c r="H28" s="156"/>
      <c r="I28" s="156"/>
      <c r="J28" s="156"/>
      <c r="K28" s="147"/>
      <c r="L28" s="155"/>
    </row>
    <row r="29" spans="3:12" ht="13.5" thickBot="1">
      <c r="C29" s="148" t="s">
        <v>233</v>
      </c>
      <c r="D29" s="149"/>
      <c r="E29" s="150"/>
      <c r="F29" s="229">
        <v>0</v>
      </c>
      <c r="G29" s="229">
        <v>0</v>
      </c>
      <c r="H29" s="229">
        <v>0</v>
      </c>
      <c r="I29" s="151">
        <f>F29*G29*H29</f>
        <v>0</v>
      </c>
      <c r="J29" s="152"/>
      <c r="K29" s="153">
        <f>AA98</f>
        <v>0</v>
      </c>
      <c r="L29" s="154">
        <f>IF(R78=1,0,AA94*I29)</f>
        <v>0</v>
      </c>
    </row>
    <row r="30" spans="3:12" ht="6.95" customHeight="1" thickBot="1">
      <c r="C30" s="158"/>
      <c r="D30" s="121"/>
      <c r="E30" s="121"/>
      <c r="F30" s="156"/>
      <c r="G30" s="157"/>
      <c r="H30" s="156"/>
      <c r="I30" s="156"/>
      <c r="J30" s="156"/>
      <c r="K30" s="147"/>
      <c r="L30" s="155"/>
    </row>
    <row r="31" spans="3:12" ht="13.5" thickBot="1">
      <c r="C31" s="148" t="s">
        <v>233</v>
      </c>
      <c r="D31" s="149"/>
      <c r="E31" s="150"/>
      <c r="F31" s="229">
        <v>0</v>
      </c>
      <c r="G31" s="229">
        <v>0</v>
      </c>
      <c r="H31" s="229">
        <v>0</v>
      </c>
      <c r="I31" s="151">
        <f>F31*G31*H31</f>
        <v>0</v>
      </c>
      <c r="J31" s="152"/>
      <c r="K31" s="153">
        <f>AB98</f>
        <v>0</v>
      </c>
      <c r="L31" s="154">
        <f>IF(R78=1,0,AB94*I31)</f>
        <v>0</v>
      </c>
    </row>
    <row r="32" spans="3:12" ht="6.95" customHeight="1" thickBot="1">
      <c r="C32" s="159"/>
      <c r="D32" s="160"/>
      <c r="E32" s="160"/>
      <c r="F32" s="156"/>
      <c r="G32" s="157"/>
      <c r="H32" s="156"/>
      <c r="I32" s="156"/>
      <c r="J32" s="156"/>
      <c r="K32" s="147"/>
      <c r="L32" s="155"/>
    </row>
    <row r="33" spans="3:12" ht="13.5" thickBot="1">
      <c r="C33" s="148" t="s">
        <v>233</v>
      </c>
      <c r="D33" s="149"/>
      <c r="E33" s="150"/>
      <c r="F33" s="229">
        <v>0</v>
      </c>
      <c r="G33" s="229">
        <v>0</v>
      </c>
      <c r="H33" s="229">
        <v>0</v>
      </c>
      <c r="I33" s="151">
        <f>F33*G33*H33</f>
        <v>0</v>
      </c>
      <c r="J33" s="152"/>
      <c r="K33" s="153">
        <f>AC98</f>
        <v>0</v>
      </c>
      <c r="L33" s="154">
        <f>IF(R78=1,0,AC94*I33)</f>
        <v>0</v>
      </c>
    </row>
    <row r="34" spans="3:12" ht="6.95" customHeight="1" thickBot="1">
      <c r="C34" s="120"/>
      <c r="D34" s="121"/>
      <c r="E34" s="121"/>
      <c r="F34" s="156"/>
      <c r="G34" s="157"/>
      <c r="H34" s="156"/>
      <c r="I34" s="156"/>
      <c r="J34" s="156"/>
      <c r="K34" s="147"/>
      <c r="L34" s="155"/>
    </row>
    <row r="35" spans="3:12" ht="13.5" thickBot="1">
      <c r="C35" s="148" t="s">
        <v>233</v>
      </c>
      <c r="D35" s="149"/>
      <c r="E35" s="150"/>
      <c r="F35" s="229">
        <v>0</v>
      </c>
      <c r="G35" s="229">
        <v>0</v>
      </c>
      <c r="H35" s="229">
        <v>0</v>
      </c>
      <c r="I35" s="151">
        <f>F35*G35*H35</f>
        <v>0</v>
      </c>
      <c r="J35" s="152"/>
      <c r="K35" s="153">
        <f>AD98</f>
        <v>0</v>
      </c>
      <c r="L35" s="154">
        <f>IF(R78=1,0,AD94*I35)</f>
        <v>0</v>
      </c>
    </row>
    <row r="36" spans="3:12" ht="6.95" customHeight="1" thickBot="1">
      <c r="C36" s="120"/>
      <c r="D36" s="121"/>
      <c r="E36" s="121"/>
      <c r="F36" s="156"/>
      <c r="G36" s="157"/>
      <c r="H36" s="156"/>
      <c r="I36" s="156"/>
      <c r="J36" s="156"/>
      <c r="K36" s="147"/>
      <c r="L36" s="155"/>
    </row>
    <row r="37" spans="3:12" ht="13.5" thickBot="1">
      <c r="C37" s="148" t="s">
        <v>233</v>
      </c>
      <c r="D37" s="149"/>
      <c r="E37" s="150"/>
      <c r="F37" s="229">
        <v>0</v>
      </c>
      <c r="G37" s="229">
        <v>0</v>
      </c>
      <c r="H37" s="229">
        <v>0</v>
      </c>
      <c r="I37" s="151">
        <f>F37*G37*H37</f>
        <v>0</v>
      </c>
      <c r="J37" s="152"/>
      <c r="K37" s="153">
        <f>AE98</f>
        <v>0</v>
      </c>
      <c r="L37" s="154">
        <f>IF(R78=1,0,AE94*I37)</f>
        <v>0</v>
      </c>
    </row>
    <row r="38" spans="3:12" ht="6.95" customHeight="1" thickBot="1">
      <c r="C38" s="120"/>
      <c r="D38" s="121"/>
      <c r="E38" s="121"/>
      <c r="F38" s="156"/>
      <c r="G38" s="157"/>
      <c r="H38" s="156"/>
      <c r="I38" s="156"/>
      <c r="J38" s="156"/>
      <c r="K38" s="147"/>
      <c r="L38" s="155"/>
    </row>
    <row r="39" spans="3:12" ht="13.5" thickBot="1">
      <c r="C39" s="148" t="s">
        <v>233</v>
      </c>
      <c r="D39" s="149"/>
      <c r="E39" s="150"/>
      <c r="F39" s="229">
        <v>0</v>
      </c>
      <c r="G39" s="229">
        <v>0</v>
      </c>
      <c r="H39" s="229">
        <v>0</v>
      </c>
      <c r="I39" s="151">
        <f>F39*G39*H39</f>
        <v>0</v>
      </c>
      <c r="J39" s="152"/>
      <c r="K39" s="153">
        <f>AF98</f>
        <v>0</v>
      </c>
      <c r="L39" s="154">
        <f>IF(R78=1,0,AF94*I39)</f>
        <v>0</v>
      </c>
    </row>
    <row r="40" spans="3:12" ht="6.95" customHeight="1" thickBot="1">
      <c r="C40" s="120"/>
      <c r="D40" s="121"/>
      <c r="E40" s="121"/>
      <c r="F40" s="156"/>
      <c r="G40" s="157"/>
      <c r="H40" s="156"/>
      <c r="I40" s="156"/>
      <c r="J40" s="156"/>
      <c r="K40" s="147"/>
      <c r="L40" s="155"/>
    </row>
    <row r="41" spans="3:12" ht="13.5" thickBot="1">
      <c r="C41" s="148" t="s">
        <v>233</v>
      </c>
      <c r="D41" s="149"/>
      <c r="E41" s="150"/>
      <c r="F41" s="229">
        <v>0</v>
      </c>
      <c r="G41" s="229">
        <v>0</v>
      </c>
      <c r="H41" s="229">
        <v>0</v>
      </c>
      <c r="I41" s="151">
        <f>F41*G41*H41</f>
        <v>0</v>
      </c>
      <c r="J41" s="152"/>
      <c r="K41" s="153">
        <f>AG98</f>
        <v>0</v>
      </c>
      <c r="L41" s="154">
        <f>IF(R78=1,0,AG94*I41)</f>
        <v>0</v>
      </c>
    </row>
    <row r="42" spans="3:12" ht="6.95" customHeight="1" thickBot="1">
      <c r="C42" s="161"/>
      <c r="D42" s="157"/>
      <c r="E42" s="156"/>
      <c r="F42" s="156"/>
      <c r="G42" s="156"/>
      <c r="H42" s="121"/>
      <c r="I42" s="121"/>
      <c r="J42" s="121"/>
      <c r="K42" s="121"/>
      <c r="L42" s="122"/>
    </row>
    <row r="43" spans="3:12" ht="13.5" thickBot="1">
      <c r="C43" s="161"/>
      <c r="D43" s="157"/>
      <c r="E43" s="156"/>
      <c r="F43" s="156"/>
      <c r="G43" s="156"/>
      <c r="H43" s="162" t="s">
        <v>305</v>
      </c>
      <c r="I43" s="163"/>
      <c r="J43" s="163"/>
      <c r="K43" s="163"/>
      <c r="L43" s="164">
        <f>L13+L15+L17+L19+L21+L23+L25+L27+L29+L31+L33+L35+L37+L39+L41</f>
        <v>0</v>
      </c>
    </row>
    <row r="44" spans="3:12" ht="6.95" customHeight="1" thickBot="1">
      <c r="C44" s="161"/>
      <c r="D44" s="157"/>
      <c r="E44" s="156"/>
      <c r="F44" s="156"/>
      <c r="G44" s="156"/>
      <c r="H44" s="165"/>
      <c r="I44" s="147"/>
      <c r="J44" s="147"/>
      <c r="K44" s="147"/>
      <c r="L44" s="155"/>
    </row>
    <row r="45" spans="3:12" ht="13.5" thickBot="1">
      <c r="C45" s="166"/>
      <c r="D45" s="157"/>
      <c r="E45" s="156"/>
      <c r="F45" s="156"/>
      <c r="G45" s="156"/>
      <c r="H45" s="162" t="s">
        <v>306</v>
      </c>
      <c r="I45" s="163"/>
      <c r="J45" s="163"/>
      <c r="K45" s="163"/>
      <c r="L45" s="164">
        <f>L43/1000</f>
        <v>0</v>
      </c>
    </row>
    <row r="46" spans="3:12" ht="13.5" thickBot="1">
      <c r="C46" s="120"/>
      <c r="D46" s="167" t="s">
        <v>307</v>
      </c>
      <c r="E46" s="157"/>
      <c r="F46" s="156"/>
      <c r="G46" s="147"/>
      <c r="H46" s="121"/>
      <c r="I46" s="121"/>
      <c r="J46" s="121"/>
      <c r="K46" s="121"/>
      <c r="L46" s="122"/>
    </row>
    <row r="47" spans="3:12" ht="13.5" thickBot="1">
      <c r="C47" s="120"/>
      <c r="D47" s="147" t="s">
        <v>308</v>
      </c>
      <c r="E47" s="168"/>
      <c r="F47" s="147" t="s">
        <v>309</v>
      </c>
      <c r="G47" s="169"/>
      <c r="H47" s="170" t="s">
        <v>310</v>
      </c>
      <c r="I47" s="171"/>
      <c r="J47" s="171"/>
      <c r="K47" s="172"/>
      <c r="L47" s="173">
        <f>IF(L43=0,,(L43/(I13+I15+I17+I19+I21+I23+I25+I27+I29+I31+I33+I35+I37+I39+I41)))</f>
        <v>0</v>
      </c>
    </row>
    <row r="48" spans="3:12">
      <c r="C48" s="120"/>
      <c r="D48" s="174" t="s">
        <v>311</v>
      </c>
      <c r="E48" s="175"/>
      <c r="F48" s="176" t="s">
        <v>312</v>
      </c>
      <c r="G48" s="169"/>
      <c r="H48" s="121"/>
      <c r="I48" s="121"/>
      <c r="J48" s="121"/>
      <c r="K48" s="121"/>
      <c r="L48" s="122"/>
    </row>
    <row r="49" spans="3:12">
      <c r="C49" s="120"/>
      <c r="D49" s="174" t="s">
        <v>313</v>
      </c>
      <c r="E49" s="175"/>
      <c r="F49" s="176" t="s">
        <v>314</v>
      </c>
      <c r="G49" s="177"/>
      <c r="H49" s="121"/>
      <c r="I49" s="121"/>
      <c r="J49" s="121"/>
      <c r="K49" s="121"/>
      <c r="L49" s="122"/>
    </row>
    <row r="50" spans="3:12">
      <c r="C50" s="120"/>
      <c r="D50" s="176" t="s">
        <v>315</v>
      </c>
      <c r="E50" s="177"/>
      <c r="F50" s="178" t="s">
        <v>316</v>
      </c>
      <c r="G50" s="147"/>
      <c r="H50" s="121"/>
      <c r="I50" s="121"/>
      <c r="J50" s="121"/>
      <c r="K50" s="121"/>
      <c r="L50" s="122"/>
    </row>
    <row r="51" spans="3:12">
      <c r="C51" s="158"/>
      <c r="D51" s="147"/>
      <c r="E51" s="147"/>
      <c r="F51" s="179"/>
      <c r="G51" s="179"/>
      <c r="H51" s="121"/>
      <c r="I51" s="121"/>
      <c r="J51" s="121"/>
      <c r="K51" s="121"/>
      <c r="L51" s="122"/>
    </row>
    <row r="52" spans="3:12" ht="13.5" thickBot="1">
      <c r="C52" s="180"/>
      <c r="D52" s="181"/>
      <c r="E52" s="181"/>
      <c r="F52" s="181"/>
      <c r="G52" s="181"/>
      <c r="H52" s="182"/>
      <c r="I52" s="182"/>
      <c r="J52" s="182"/>
      <c r="K52" s="182"/>
      <c r="L52" s="183"/>
    </row>
    <row r="77" spans="17:63" ht="13.5" thickBot="1"/>
    <row r="78" spans="17:63" ht="13.5" thickBot="1">
      <c r="Q78" s="184"/>
      <c r="R78" s="185">
        <f>IF(F8=Q81,R81)+IF(F8=Q82,R82)+IF(F8=Q83,R83)</f>
        <v>3</v>
      </c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</row>
    <row r="79" spans="17:63">
      <c r="Q79" s="184"/>
      <c r="R79" s="186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</row>
    <row r="80" spans="17:63" ht="13.5" thickBot="1">
      <c r="Q80" s="184"/>
      <c r="R80" s="187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</row>
    <row r="81" spans="17:63">
      <c r="Q81" s="188" t="s">
        <v>317</v>
      </c>
      <c r="R81" s="189">
        <v>1</v>
      </c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</row>
    <row r="82" spans="17:63">
      <c r="Q82" s="190" t="s">
        <v>318</v>
      </c>
      <c r="R82" s="191">
        <v>2</v>
      </c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</row>
    <row r="83" spans="17:63" ht="13.5" thickBot="1">
      <c r="Q83" s="192" t="s">
        <v>293</v>
      </c>
      <c r="R83" s="193">
        <v>3</v>
      </c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/>
      <c r="BI83" s="184"/>
      <c r="BJ83" s="184"/>
      <c r="BK83" s="184"/>
    </row>
    <row r="84" spans="17:63">
      <c r="Q84" s="184"/>
      <c r="R84" s="187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84"/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84"/>
      <c r="BF84" s="184"/>
      <c r="BG84" s="184"/>
      <c r="BH84" s="184"/>
      <c r="BI84" s="184"/>
      <c r="BJ84" s="184"/>
      <c r="BK84" s="184"/>
    </row>
    <row r="85" spans="17:63">
      <c r="Q85" s="184"/>
      <c r="R85" s="187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184"/>
      <c r="BG85" s="184"/>
      <c r="BH85" s="184"/>
      <c r="BI85" s="184"/>
      <c r="BJ85" s="184"/>
      <c r="BK85" s="184"/>
    </row>
    <row r="86" spans="17:63">
      <c r="Q86" s="184"/>
      <c r="R86" s="187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  <c r="AT86" s="184"/>
      <c r="AU86" s="184"/>
      <c r="AV86" s="184"/>
      <c r="AW86" s="184"/>
      <c r="AX86" s="184"/>
      <c r="AY86" s="184"/>
      <c r="AZ86" s="184"/>
      <c r="BA86" s="184"/>
      <c r="BB86" s="184"/>
      <c r="BC86" s="184"/>
      <c r="BD86" s="184"/>
      <c r="BE86" s="184"/>
      <c r="BF86" s="184"/>
      <c r="BG86" s="184"/>
      <c r="BH86" s="184"/>
      <c r="BI86" s="184"/>
      <c r="BJ86" s="184"/>
      <c r="BK86" s="184"/>
    </row>
    <row r="87" spans="17:63" ht="13.5" thickBot="1">
      <c r="Q87" s="184"/>
      <c r="R87" s="187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4"/>
      <c r="BG87" s="184"/>
      <c r="BH87" s="184"/>
      <c r="BI87" s="184"/>
      <c r="BJ87" s="184"/>
      <c r="BK87" s="184"/>
    </row>
    <row r="88" spans="17:63" ht="13.5" thickBot="1">
      <c r="Q88" s="184"/>
      <c r="R88" s="185" t="s">
        <v>319</v>
      </c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  <c r="AT88" s="184"/>
      <c r="AU88" s="184"/>
      <c r="AV88" s="184"/>
      <c r="AW88" s="184"/>
      <c r="AX88" s="184"/>
      <c r="AY88" s="184"/>
      <c r="AZ88" s="184"/>
      <c r="BA88" s="184"/>
      <c r="BB88" s="184"/>
      <c r="BC88" s="184"/>
      <c r="BD88" s="184"/>
      <c r="BE88" s="184"/>
      <c r="BF88" s="184"/>
      <c r="BG88" s="184"/>
      <c r="BH88" s="184"/>
      <c r="BI88" s="184"/>
      <c r="BJ88" s="184"/>
      <c r="BK88" s="184"/>
    </row>
    <row r="89" spans="17:63" ht="13.5" thickBot="1">
      <c r="Q89" s="184"/>
      <c r="R89" s="187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184"/>
    </row>
    <row r="90" spans="17:63">
      <c r="Q90" s="188" t="s">
        <v>233</v>
      </c>
      <c r="R90" s="189">
        <v>0</v>
      </c>
      <c r="S90" s="184"/>
      <c r="T90" s="194" t="s">
        <v>320</v>
      </c>
      <c r="U90" s="195" t="s">
        <v>321</v>
      </c>
      <c r="V90" s="184"/>
      <c r="W90" s="116" t="s">
        <v>322</v>
      </c>
      <c r="X90" s="195" t="s">
        <v>323</v>
      </c>
      <c r="Y90" s="184"/>
      <c r="Z90" s="116" t="s">
        <v>324</v>
      </c>
      <c r="AA90" s="195" t="s">
        <v>325</v>
      </c>
      <c r="AB90" s="184"/>
      <c r="AC90" s="196" t="s">
        <v>326</v>
      </c>
      <c r="AD90" s="195" t="s">
        <v>327</v>
      </c>
      <c r="AE90" s="184"/>
      <c r="AF90" s="196" t="s">
        <v>328</v>
      </c>
      <c r="AG90" s="195" t="s">
        <v>329</v>
      </c>
      <c r="AH90" s="184"/>
      <c r="AI90" s="196" t="s">
        <v>330</v>
      </c>
      <c r="AJ90" s="195" t="s">
        <v>331</v>
      </c>
      <c r="AK90" s="184"/>
      <c r="AL90" s="196" t="s">
        <v>332</v>
      </c>
      <c r="AM90" s="195" t="s">
        <v>333</v>
      </c>
      <c r="AN90" s="184"/>
      <c r="AO90" s="196" t="s">
        <v>334</v>
      </c>
      <c r="AP90" s="195" t="s">
        <v>335</v>
      </c>
      <c r="AQ90" s="184"/>
      <c r="AR90" s="196" t="s">
        <v>336</v>
      </c>
      <c r="AS90" s="195" t="s">
        <v>337</v>
      </c>
      <c r="AT90" s="184"/>
      <c r="AU90" s="196" t="s">
        <v>338</v>
      </c>
      <c r="AV90" s="195" t="s">
        <v>339</v>
      </c>
      <c r="AW90" s="184"/>
      <c r="AX90" s="196" t="s">
        <v>340</v>
      </c>
      <c r="AY90" s="195" t="s">
        <v>341</v>
      </c>
      <c r="AZ90" s="184"/>
      <c r="BA90" s="196" t="s">
        <v>342</v>
      </c>
      <c r="BB90" s="195" t="s">
        <v>343</v>
      </c>
      <c r="BC90" s="184"/>
      <c r="BD90" s="196" t="s">
        <v>344</v>
      </c>
      <c r="BE90" s="195" t="s">
        <v>345</v>
      </c>
      <c r="BF90" s="184"/>
      <c r="BG90" s="196" t="s">
        <v>346</v>
      </c>
      <c r="BH90" s="195" t="s">
        <v>347</v>
      </c>
      <c r="BI90" s="184"/>
      <c r="BJ90" s="196" t="s">
        <v>348</v>
      </c>
      <c r="BK90" s="195" t="s">
        <v>349</v>
      </c>
    </row>
    <row r="91" spans="17:63">
      <c r="Q91" s="190" t="s">
        <v>350</v>
      </c>
      <c r="R91" s="191" t="s">
        <v>319</v>
      </c>
      <c r="S91" s="184"/>
      <c r="T91" s="197">
        <v>2</v>
      </c>
      <c r="U91" s="191">
        <f>S95</f>
        <v>55</v>
      </c>
      <c r="V91" s="184"/>
      <c r="W91" s="197">
        <v>2</v>
      </c>
      <c r="X91" s="191">
        <f>T95</f>
        <v>0</v>
      </c>
      <c r="Y91" s="184"/>
      <c r="Z91" s="197">
        <v>2</v>
      </c>
      <c r="AA91" s="191">
        <f>U95</f>
        <v>0</v>
      </c>
      <c r="AB91" s="184"/>
      <c r="AC91" s="197">
        <v>2</v>
      </c>
      <c r="AD91" s="191">
        <f>V95</f>
        <v>0</v>
      </c>
      <c r="AE91" s="184"/>
      <c r="AF91" s="197">
        <v>2</v>
      </c>
      <c r="AG91" s="191">
        <f>W95</f>
        <v>0</v>
      </c>
      <c r="AH91" s="184"/>
      <c r="AI91" s="197">
        <v>2</v>
      </c>
      <c r="AJ91" s="191">
        <f>X95</f>
        <v>0</v>
      </c>
      <c r="AK91" s="184"/>
      <c r="AL91" s="197">
        <v>2</v>
      </c>
      <c r="AM91" s="191">
        <f>Y95</f>
        <v>0</v>
      </c>
      <c r="AN91" s="184"/>
      <c r="AO91" s="197">
        <v>2</v>
      </c>
      <c r="AP91" s="191">
        <f>Z95</f>
        <v>0</v>
      </c>
      <c r="AQ91" s="184"/>
      <c r="AR91" s="197">
        <v>2</v>
      </c>
      <c r="AS91" s="191">
        <f>AA95</f>
        <v>0</v>
      </c>
      <c r="AT91" s="184"/>
      <c r="AU91" s="197">
        <v>2</v>
      </c>
      <c r="AV91" s="191">
        <f>AB95</f>
        <v>0</v>
      </c>
      <c r="AW91" s="184"/>
      <c r="AX91" s="197">
        <v>2</v>
      </c>
      <c r="AY91" s="191">
        <f>AC95</f>
        <v>0</v>
      </c>
      <c r="AZ91" s="184"/>
      <c r="BA91" s="197">
        <v>2</v>
      </c>
      <c r="BB91" s="191">
        <f>AD95</f>
        <v>0</v>
      </c>
      <c r="BC91" s="184"/>
      <c r="BD91" s="197">
        <v>2</v>
      </c>
      <c r="BE91" s="191">
        <f>AE95</f>
        <v>0</v>
      </c>
      <c r="BF91" s="184"/>
      <c r="BG91" s="197">
        <v>2</v>
      </c>
      <c r="BH91" s="191">
        <f>AF95</f>
        <v>0</v>
      </c>
      <c r="BI91" s="184"/>
      <c r="BJ91" s="197">
        <v>2</v>
      </c>
      <c r="BK91" s="191">
        <f>AG95</f>
        <v>0</v>
      </c>
    </row>
    <row r="92" spans="17:63" ht="13.5" thickBot="1">
      <c r="Q92" s="192" t="s">
        <v>351</v>
      </c>
      <c r="R92" s="193" t="s">
        <v>352</v>
      </c>
      <c r="S92" s="184"/>
      <c r="T92" s="198">
        <v>3</v>
      </c>
      <c r="U92" s="193">
        <f>S96</f>
        <v>45</v>
      </c>
      <c r="V92" s="184"/>
      <c r="W92" s="198">
        <v>3</v>
      </c>
      <c r="X92" s="193">
        <f>T96</f>
        <v>0</v>
      </c>
      <c r="Y92" s="184"/>
      <c r="Z92" s="198">
        <v>3</v>
      </c>
      <c r="AA92" s="193">
        <f>U96</f>
        <v>0</v>
      </c>
      <c r="AB92" s="184"/>
      <c r="AC92" s="198">
        <v>3</v>
      </c>
      <c r="AD92" s="193">
        <f>V96</f>
        <v>0</v>
      </c>
      <c r="AE92" s="184"/>
      <c r="AF92" s="198">
        <v>3</v>
      </c>
      <c r="AG92" s="193">
        <f>W96</f>
        <v>0</v>
      </c>
      <c r="AH92" s="184"/>
      <c r="AI92" s="198">
        <v>3</v>
      </c>
      <c r="AJ92" s="193">
        <f>X96</f>
        <v>0</v>
      </c>
      <c r="AK92" s="184"/>
      <c r="AL92" s="198">
        <v>3</v>
      </c>
      <c r="AM92" s="193">
        <f>Y96</f>
        <v>0</v>
      </c>
      <c r="AN92" s="184"/>
      <c r="AO92" s="198">
        <v>3</v>
      </c>
      <c r="AP92" s="193">
        <f>Z96</f>
        <v>0</v>
      </c>
      <c r="AQ92" s="184"/>
      <c r="AR92" s="198">
        <v>3</v>
      </c>
      <c r="AS92" s="193">
        <f>AA96</f>
        <v>0</v>
      </c>
      <c r="AT92" s="184"/>
      <c r="AU92" s="198">
        <v>3</v>
      </c>
      <c r="AV92" s="193">
        <f>AB96</f>
        <v>0</v>
      </c>
      <c r="AW92" s="184"/>
      <c r="AX92" s="198">
        <v>3</v>
      </c>
      <c r="AY92" s="193">
        <f>AC96</f>
        <v>0</v>
      </c>
      <c r="AZ92" s="184"/>
      <c r="BA92" s="198">
        <v>3</v>
      </c>
      <c r="BB92" s="193">
        <f>AD96</f>
        <v>0</v>
      </c>
      <c r="BC92" s="184"/>
      <c r="BD92" s="198">
        <v>3</v>
      </c>
      <c r="BE92" s="193">
        <f>AE96</f>
        <v>0</v>
      </c>
      <c r="BF92" s="184"/>
      <c r="BG92" s="198">
        <v>3</v>
      </c>
      <c r="BH92" s="193">
        <f>AF96</f>
        <v>0</v>
      </c>
      <c r="BI92" s="184"/>
      <c r="BJ92" s="198">
        <v>3</v>
      </c>
      <c r="BK92" s="193">
        <f>AG96</f>
        <v>0</v>
      </c>
    </row>
    <row r="93" spans="17:63" ht="13.5" thickBot="1">
      <c r="Q93" s="184"/>
      <c r="R93" s="187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184"/>
    </row>
    <row r="94" spans="17:63" ht="13.5" thickBot="1">
      <c r="Q94" s="179"/>
      <c r="R94" s="199"/>
      <c r="S94" s="200">
        <f>IF(S97=2,S95)+IF(S97=3,S96)</f>
        <v>45</v>
      </c>
      <c r="T94" s="200">
        <f t="shared" ref="T94:AG94" si="0">IF(T97=2,T95)+IF(T97=3,T96)</f>
        <v>0</v>
      </c>
      <c r="U94" s="200">
        <f t="shared" si="0"/>
        <v>0</v>
      </c>
      <c r="V94" s="200">
        <f t="shared" si="0"/>
        <v>0</v>
      </c>
      <c r="W94" s="200">
        <f t="shared" si="0"/>
        <v>0</v>
      </c>
      <c r="X94" s="200">
        <f t="shared" si="0"/>
        <v>0</v>
      </c>
      <c r="Y94" s="200">
        <f t="shared" si="0"/>
        <v>0</v>
      </c>
      <c r="Z94" s="200">
        <f t="shared" si="0"/>
        <v>0</v>
      </c>
      <c r="AA94" s="200">
        <f t="shared" si="0"/>
        <v>0</v>
      </c>
      <c r="AB94" s="200">
        <f t="shared" si="0"/>
        <v>0</v>
      </c>
      <c r="AC94" s="200">
        <f t="shared" si="0"/>
        <v>0</v>
      </c>
      <c r="AD94" s="200">
        <f t="shared" si="0"/>
        <v>0</v>
      </c>
      <c r="AE94" s="200">
        <f t="shared" si="0"/>
        <v>0</v>
      </c>
      <c r="AF94" s="200">
        <f t="shared" si="0"/>
        <v>0</v>
      </c>
      <c r="AG94" s="200">
        <f t="shared" si="0"/>
        <v>0</v>
      </c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184"/>
    </row>
    <row r="95" spans="17:63">
      <c r="Q95" s="179"/>
      <c r="R95" s="201" t="s">
        <v>353</v>
      </c>
      <c r="S95" s="202">
        <f>LOOKUP(S99,Tabel47)</f>
        <v>55</v>
      </c>
      <c r="T95" s="203">
        <f>LOOKUP(T99,Tabel47)</f>
        <v>0</v>
      </c>
      <c r="U95" s="202">
        <f>LOOKUP(U99,Tabel47)</f>
        <v>0</v>
      </c>
      <c r="V95" s="202">
        <f t="shared" ref="V95:AG95" si="1">LOOKUP(V99,Tabel47)</f>
        <v>0</v>
      </c>
      <c r="W95" s="202">
        <f t="shared" si="1"/>
        <v>0</v>
      </c>
      <c r="X95" s="202">
        <f t="shared" si="1"/>
        <v>0</v>
      </c>
      <c r="Y95" s="202">
        <f t="shared" si="1"/>
        <v>0</v>
      </c>
      <c r="Z95" s="202">
        <f t="shared" si="1"/>
        <v>0</v>
      </c>
      <c r="AA95" s="202">
        <f t="shared" si="1"/>
        <v>0</v>
      </c>
      <c r="AB95" s="202">
        <f t="shared" si="1"/>
        <v>0</v>
      </c>
      <c r="AC95" s="202">
        <f t="shared" si="1"/>
        <v>0</v>
      </c>
      <c r="AD95" s="202">
        <f t="shared" si="1"/>
        <v>0</v>
      </c>
      <c r="AE95" s="202">
        <f t="shared" si="1"/>
        <v>0</v>
      </c>
      <c r="AF95" s="202">
        <f t="shared" si="1"/>
        <v>0</v>
      </c>
      <c r="AG95" s="202">
        <f t="shared" si="1"/>
        <v>0</v>
      </c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184"/>
    </row>
    <row r="96" spans="17:63">
      <c r="Q96" s="179"/>
      <c r="R96" s="201" t="s">
        <v>354</v>
      </c>
      <c r="S96" s="203">
        <f>LOOKUP(S99,Tabel48)</f>
        <v>45</v>
      </c>
      <c r="T96" s="203">
        <f>LOOKUP(T99,Tabel48)</f>
        <v>0</v>
      </c>
      <c r="U96" s="203">
        <f t="shared" ref="U96:AG96" si="2">LOOKUP(U99,Tabel48)</f>
        <v>0</v>
      </c>
      <c r="V96" s="203">
        <f t="shared" si="2"/>
        <v>0</v>
      </c>
      <c r="W96" s="203">
        <f t="shared" si="2"/>
        <v>0</v>
      </c>
      <c r="X96" s="203">
        <f t="shared" si="2"/>
        <v>0</v>
      </c>
      <c r="Y96" s="203">
        <f t="shared" si="2"/>
        <v>0</v>
      </c>
      <c r="Z96" s="203">
        <f t="shared" si="2"/>
        <v>0</v>
      </c>
      <c r="AA96" s="203">
        <f t="shared" si="2"/>
        <v>0</v>
      </c>
      <c r="AB96" s="203">
        <f t="shared" si="2"/>
        <v>0</v>
      </c>
      <c r="AC96" s="203">
        <f t="shared" si="2"/>
        <v>0</v>
      </c>
      <c r="AD96" s="203">
        <f t="shared" si="2"/>
        <v>0</v>
      </c>
      <c r="AE96" s="203">
        <f t="shared" si="2"/>
        <v>0</v>
      </c>
      <c r="AF96" s="203">
        <f t="shared" si="2"/>
        <v>0</v>
      </c>
      <c r="AG96" s="203">
        <f t="shared" si="2"/>
        <v>0</v>
      </c>
      <c r="AH96" s="184"/>
      <c r="AI96" s="184"/>
      <c r="AJ96" s="184"/>
      <c r="AK96" s="184"/>
      <c r="AL96" s="184"/>
      <c r="AM96" s="184"/>
      <c r="AN96" s="184"/>
      <c r="AO96" s="184"/>
      <c r="AP96" s="184"/>
      <c r="AQ96" s="184"/>
      <c r="AR96" s="184"/>
      <c r="AS96" s="184"/>
      <c r="AT96" s="184"/>
      <c r="AU96" s="184"/>
      <c r="AV96" s="184"/>
      <c r="AW96" s="184"/>
      <c r="AX96" s="184"/>
      <c r="AY96" s="184"/>
      <c r="AZ96" s="184"/>
      <c r="BA96" s="184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</row>
    <row r="97" spans="17:63">
      <c r="Q97" s="179"/>
      <c r="R97" s="201" t="s">
        <v>355</v>
      </c>
      <c r="S97" s="204">
        <f>$R78</f>
        <v>3</v>
      </c>
      <c r="T97" s="204">
        <f>$R78</f>
        <v>3</v>
      </c>
      <c r="U97" s="204">
        <f>$R78</f>
        <v>3</v>
      </c>
      <c r="V97" s="204">
        <f t="shared" ref="V97:AG97" si="3">$R78</f>
        <v>3</v>
      </c>
      <c r="W97" s="204">
        <f t="shared" si="3"/>
        <v>3</v>
      </c>
      <c r="X97" s="204">
        <f t="shared" si="3"/>
        <v>3</v>
      </c>
      <c r="Y97" s="204">
        <f t="shared" si="3"/>
        <v>3</v>
      </c>
      <c r="Z97" s="204">
        <f t="shared" si="3"/>
        <v>3</v>
      </c>
      <c r="AA97" s="204">
        <f t="shared" si="3"/>
        <v>3</v>
      </c>
      <c r="AB97" s="204">
        <f t="shared" si="3"/>
        <v>3</v>
      </c>
      <c r="AC97" s="204">
        <f t="shared" si="3"/>
        <v>3</v>
      </c>
      <c r="AD97" s="204">
        <f t="shared" si="3"/>
        <v>3</v>
      </c>
      <c r="AE97" s="204">
        <f t="shared" si="3"/>
        <v>3</v>
      </c>
      <c r="AF97" s="204">
        <f t="shared" si="3"/>
        <v>3</v>
      </c>
      <c r="AG97" s="204">
        <f t="shared" si="3"/>
        <v>3</v>
      </c>
      <c r="AH97" s="184"/>
      <c r="AI97" s="184"/>
      <c r="AJ97" s="184"/>
      <c r="AK97" s="184"/>
      <c r="AL97" s="184"/>
      <c r="AM97" s="184"/>
      <c r="AN97" s="184"/>
      <c r="AO97" s="184"/>
      <c r="AP97" s="184"/>
      <c r="AQ97" s="184"/>
      <c r="AR97" s="184"/>
      <c r="AS97" s="184"/>
      <c r="AT97" s="184"/>
      <c r="AU97" s="184"/>
      <c r="AV97" s="184"/>
      <c r="AW97" s="184"/>
      <c r="AX97" s="184"/>
      <c r="AY97" s="184"/>
      <c r="AZ97" s="184"/>
      <c r="BA97" s="184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</row>
    <row r="98" spans="17:63" ht="13.5" thickBot="1">
      <c r="Q98" s="179"/>
      <c r="R98" s="201"/>
      <c r="S98" s="205" t="str">
        <f>IF(S99=0,"0",LOOKUP(S99,Tabel46))</f>
        <v>20°C</v>
      </c>
      <c r="T98" s="205">
        <f>IF(T99=0,"0",LOOKUP(T99,Tabel46))</f>
        <v>0</v>
      </c>
      <c r="U98" s="205">
        <f>IF(U99=0,"0",LOOKUP(U99,Tabel46))</f>
        <v>0</v>
      </c>
      <c r="V98" s="205">
        <f t="shared" ref="V98:AG98" si="4">IF(V99=0,"0",LOOKUP(V99,Tabel46))</f>
        <v>0</v>
      </c>
      <c r="W98" s="205">
        <f t="shared" si="4"/>
        <v>0</v>
      </c>
      <c r="X98" s="205">
        <f t="shared" si="4"/>
        <v>0</v>
      </c>
      <c r="Y98" s="205">
        <f t="shared" si="4"/>
        <v>0</v>
      </c>
      <c r="Z98" s="205">
        <f t="shared" si="4"/>
        <v>0</v>
      </c>
      <c r="AA98" s="205">
        <f t="shared" si="4"/>
        <v>0</v>
      </c>
      <c r="AB98" s="205">
        <f t="shared" si="4"/>
        <v>0</v>
      </c>
      <c r="AC98" s="205">
        <f t="shared" si="4"/>
        <v>0</v>
      </c>
      <c r="AD98" s="205">
        <f t="shared" si="4"/>
        <v>0</v>
      </c>
      <c r="AE98" s="205">
        <f t="shared" si="4"/>
        <v>0</v>
      </c>
      <c r="AF98" s="205">
        <f t="shared" si="4"/>
        <v>0</v>
      </c>
      <c r="AG98" s="205">
        <f t="shared" si="4"/>
        <v>0</v>
      </c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201"/>
      <c r="BA98" s="201"/>
      <c r="BB98" s="201"/>
      <c r="BC98" s="201"/>
      <c r="BD98" s="201"/>
      <c r="BE98" s="201"/>
      <c r="BF98" s="201"/>
      <c r="BG98" s="201"/>
      <c r="BH98" s="201"/>
      <c r="BI98" s="201"/>
      <c r="BJ98" s="201"/>
      <c r="BK98" s="201"/>
    </row>
    <row r="99" spans="17:63">
      <c r="Q99" s="184"/>
      <c r="R99" s="206" t="s">
        <v>356</v>
      </c>
      <c r="S99" s="207">
        <f>IF($C13=$Q$101,$R$101)+IF($C13=$Q$102,$R$102)+IF($C13=$Q$103,$R$103)+IF($C13=$Q$104,$R$104)+IF($C13=$Q$105,$R$105)+IF($C13=$Q$106,$R$106)+IF($C13=$Q$107,$R$107)+IF($C13=$Q$108,$R$108)+IF($C13=$Q$109,$R$109)+IF($C13=$Q$110,$R$110)+IF($C13=$Q$111,$R$111)+IF($C13=Q112,R112)+IF($C13=$Q$113,$R$113)+IF($C13=$Q$114,$R$114)+IF($C13=$Q$115,$R$115)+IF($C13=$Q$116,$R$116)+IF($C13=$Q$117,$R$117)+IF($C13=$Q$118,$R$118)+IF($C13=$Q$119,$R$119)+IF($C13=$Q$120,$R$120)+IF($C13=$Q$121,$R$121)+IF($C13=$Q$122,$R$122)+IF($C13=$Q$123,$R$123)+IF($C13=$Q$124,$R$124)+IF($C13=$Q$125,$R$125)+IF($C13=$Q$126,$R$126)+IF($C13=$Q$127,$R$127)+IF($C13=$Q$128,$R$128)</f>
        <v>5</v>
      </c>
      <c r="T99" s="207">
        <f>IF($C15=$Q$101,$R$101)+IF($C15=$Q$102,$R$102)+IF($C15=$Q$103,$R$103)+IF($C15=$Q$104,$R$104)+IF($C15=$Q$105,$R$105)+IF($C15=$Q$106,$R$106)+IF($C15=$Q$107,$R$107)+IF($C15=$Q$108,$R$108)+IF($C15=$Q$109,$R$109)+IF($C15=$Q$110,$R$110)+IF($C15=$Q$111,$R$111)+IF($C15=Q112,R112)+IF($C15=$Q$113,$R$113)+IF($C15=$Q$114,$R$114)+IF($C15=$Q$115,$R$115)+IF($C15=$Q$116,$R$116)+IF($C15=$Q$117,$R$117)+IF($C15=$Q$118,$R$118)+IF($C15=$Q$119,$R$119)+IF($C15=$Q$120,$R$120)+IF($C15=$Q$121,$R$121)+IF($C15=$Q$122,$R$122)+IF($C15=$Q$123,$R$123)+IF($C15=$Q$124,$R$124)+IF($C15=$Q$125,$R$125)+IF($C15=$Q$126,$R$126)+IF($C15=$Q$127,$R$127)+IF($C15=$Q$128,$R$128)</f>
        <v>1</v>
      </c>
      <c r="U99" s="207">
        <f>IF($C17=$Q$101,$R$101)+IF($C17=$Q$102,$R$102)+IF($C17=$Q$103,$R$103)+IF($C17=$Q$104,$R$104)+IF($C17=$Q$105,$R$105)+IF($C17=$Q$106,$R$106)+IF($C17=$Q$107,$R$107)+IF($C17=$Q$108,$R$108)+IF($C17=$Q$109,$R$109)+IF($C17=$Q$110,$R$110)+IF($C17=$Q$111,$R$111)+IF($C17=Q112,R112)+IF($C17=$Q$113,$R$113)+IF($C17=$Q$114,$R$114)+IF($C17=$Q$115,$R$115)+IF($C17=$Q$116,$R$116)+IF($C17=$Q$117,$R$117)+IF($C17=$Q$118,$R$118)+IF($C17=$Q$119,$R$119)+IF($C17=$Q$120,$R$120)+IF($C17=$Q$121,$R$121)+IF($C17=$Q$122,$R$122)+IF($C17=$Q$123,$R$123)+IF($C17=$Q$124,$R$124)+IF($C17=$Q$125,$R$125)+IF($C17=$Q$126,$R$126)+IF($C17=$Q$127,$R$127)+IF($C17=$Q$128,$R$128)</f>
        <v>1</v>
      </c>
      <c r="V99" s="207">
        <f>IF($C19=$Q$101,$R$101)+IF($C19=$Q$102,$R$102)+IF($C19=$Q$103,$R$103)+IF($C19=$Q$104,$R$104)+IF($C19=$Q$105,$R$105)+IF($C19=$Q$106,$R$106)+IF($C19=$Q$107,$R$107)+IF($C19=$Q$108,$R$108)+IF($C19=$Q$109,$R$109)+IF($C19=$Q$110,$R$110)+IF($C19=$Q$111,$R$111)+IF($C19=Q112,R112)+IF($C19=$Q$113,$R$113)+IF($C19=$Q$114,$R$114)+IF($C19=$Q$115,$R$115)+IF($C19=$Q$116,$R$116)+IF($C19=$Q$117,$R$117)+IF($C19=$Q$118,$R$118)+IF($C19=$Q$119,$R$119)+IF($C19=$Q$120,$R$120)+IF($C19=$Q$121,$R$121)+IF($C19=$Q$122,$R$122)+IF($C19=$Q$123,$R$123)+IF($C19=$Q$124,$R$124)+IF($C19=$Q$125,$R$125)+IF($C19=$Q$126,$R$126)+IF($C19=$Q$127,$R$127)+IF($C19=$Q$128,$R$128)</f>
        <v>1</v>
      </c>
      <c r="W99" s="207">
        <f>IF($C21=$Q$101,$R$101)+IF($C21=$Q$102,$R$102)+IF($C21=$Q$103,$R$103)+IF($C21=$Q$104,$R$104)+IF($C21=$Q$105,$R$105)+IF($C21=$Q$106,$R$106)+IF($C21=$Q$107,$R$107)+IF($C21=$Q$108,$R$108)+IF($C21=$Q$109,$R$109)+IF($C21=$Q$110,$R$110)+IF($C21=$Q$111,$R$111)+IF($C21=Q112,R112)+IF($C21=$Q$113,$R$113)+IF($C21=$Q$114,$R$114)+IF($C21=$Q$115,$R$115)+IF($C21=$Q$116,$R$116)+IF($C21=$Q$117,$R$117)+IF($C21=$Q$118,$R$118)+IF($C21=$Q$119,$R$119)+IF($C21=$Q$120,$R$120)+IF($C21=$Q$121,$R$121)+IF($C21=$Q$122,$R$122)+IF($C21=$Q$123,$R$123)+IF($C21=$Q$124,$R$124)+IF($C21=$Q$125,$R$125)+IF($C21=$Q$126,$R$126)+IF($C21=$Q$127,$R$127)+IF($C21=$Q$128,$R$128)</f>
        <v>1</v>
      </c>
      <c r="X99" s="207">
        <f>IF($C23=$Q$101,$R$101)+IF($C23=$Q$102,$R$102)+IF($C23=$Q$103,$R$103)+IF($C23=$Q$104,$R$104)+IF($C23=$Q$105,$R$105)+IF($C23=$Q$106,$R$106)+IF($C23=$Q$107,$R$107)+IF($C23=$Q$108,$R$108)+IF($C23=$Q$109,$R$109)+IF($C23=$Q$110,$R$110)+IF($C23=$Q$111,$R$111)+IF($C23=$Q$112,$R$112)+IF($C23=$Q$113,$R$113)+IF($C23=$Q$114,$R$114)+IF($C23=$Q$115,$R$115)+IF($C23=$Q$116,$R$116)+IF($C23=$Q$117,$R$117)+IF($C23=$Q$118,$R$118)+IF($C23=$Q$119,$R$119)+IF($C23=$Q$120,$R$120)+IF($C23=$Q$121,$R$121)+IF($C23=$Q$122,$R$122)+IF($C23=$Q$123,$R$123)+IF($C23=$Q$124,$R$124)+IF($C23=$Q$125,$R$125)+IF($C23=$Q$126,$R$126)+IF($C23=$Q$127,$R$127)+IF($C23=$Q$128,$R$128)</f>
        <v>1</v>
      </c>
      <c r="Y99" s="207">
        <f>IF($C25=$Q$101,$R$101)+IF($C25=$Q$102,$R$102)+IF($C25=$Q$103,$R$103)+IF($C25=$Q$104,$R$104)+IF($C25=$Q$105,$R$105)+IF($C25=$Q$106,$R$106)+IF($C25=$Q$107,$R$107)+IF($C25=$Q$108,$R$108)+IF($C25=$Q$109,$R$109)+IF($C25=$Q$110,$R$110)+IF($C25=$Q$111,$R$111)+IF($C25=Q112,R112)+IF($C25=$Q$113,$R$113)+IF($C25=$Q$114,$R$114)+IF($C25=$Q$115,$R$115)+IF($C25=$Q$116,$R$116)+IF($C25=$Q$117,$R$117)+IF($C25=$Q$118,$R$118)+IF($C25=$Q$119,$R$119)+IF($C25=$Q$120,$R$120)+IF($C25=$Q$121,$R$121)+IF($C25=$Q$122,$R$122)+IF($C25=$Q$123,$R$123)+IF($C25=$Q$124,$R$124)+IF($C25=$Q$125,$R$125)+IF($C25=$Q$126,$R$126)+IF($C25=$Q$127,$R$127)+IF($C25=$Q$128,$R$128)</f>
        <v>1</v>
      </c>
      <c r="Z99" s="207">
        <f>IF($C27=$Q$101,$R$101)+IF($C27=$Q$102,$R$102)+IF($C27=$Q$103,$R$103)+IF($C27=$Q$104,$R$104)+IF($C27=$Q$105,$R$105)+IF($C27=$Q$106,$R$106)+IF($C27=$Q$107,$R$107)+IF($C27=$Q$108,$R$108)+IF($C27=$Q$109,$R$109)+IF($C27=$Q$110,$R$110)+IF($C27=$Q$111,$R$111)+IF($C27=Q112,R112)+IF($C27=$Q$113,$R$113)+IF($C27=$Q$114,$R$114)+IF($C27=$Q$115,$R$115)+IF($C27=$Q$116,$R$116)+IF($C27=$Q$117,$R$117)+IF($C27=$Q$118,$R$118)+IF($C27=$Q$119,$R$119)+IF($C27=$Q$120,$R$120)+IF($C27=$Q$121,$R$121)+IF($C27=$Q$122,$R$122)+IF($C27=$Q$123,$R$123)+IF($C27=$Q$124,$R$124)+IF($C27=$Q$125,$R$125)+IF($C27=$Q$126,$R$126)+IF($C27=$Q$127,$R$127)+IF($C27=$Q$128,$R$128)</f>
        <v>1</v>
      </c>
      <c r="AA99" s="207">
        <f>IF($C29=$Q$101,$R$101)+IF($C29=$Q$102,$R$102)+IF($C29=$Q$103,$R$103)+IF($C29=$Q$104,$R$104)+IF($C29=$Q$105,$R$105)+IF($C29=$Q$106,$R$106)+IF($C29=$Q$107,$R$107)+IF($C29=$Q$108,$R$108)+IF($C29=$Q$109,$R$109)+IF($C29=$Q$110,$R$110)+IF($C29=$Q$111,$R$111)+IF($C29=Q112,R112)+IF($C29=$Q$113,$R$113)+IF($C29=$Q$114,$R$114)+IF($C29=$Q$115,$R$115)+IF($C29=$Q$116,$R$116)+IF($C29=$Q$117,$R$117)+IF($C29=$Q$118,$R$118)+IF($C29=$Q$119,$R$119)+IF($C29=$Q$120,$R$120)+IF($C29=$Q$121,$R$121)+IF($C29=$Q$122,$R$122)+IF($C29=$Q$123,$R$123)+IF($C29=$Q$124,$R$124)+IF($C29=$Q$125,$R$125)+IF($C29=$Q$126,$R$126)+IF($C29=$Q$127,$R$127)+IF($C29=$Q$128,$R$128)</f>
        <v>1</v>
      </c>
      <c r="AB99" s="207">
        <f>IF($C31=$Q$101,$R$101)+IF($C31=$Q$102,$R$102)+IF($C31=$Q$103,$R$103)+IF($C31=$Q$104,$R$104)+IF($C31=$Q$105,$R$105)+IF($C31=$Q$106,$R$106)+IF($C31=$Q$107,$R$107)+IF($C31=$Q$108,$R$108)+IF($C31=$Q$109,$R$109)+IF($C31=$Q$110,$R$110)+IF($C31=$Q$111,$R$111)+IF($C31=Q112,R112)+IF($C31=$Q$113,$R$113)+IF($C31=$Q$114,$R$114)+IF($C31=$Q$115,$R$115)+IF($C31=$Q$116,$R$116)+IF($C31=$Q$117,$R$117)+IF($C31=$Q$118,$R$118)+IF($C31=$Q$119,$R$119)+IF($C31=$Q$120,$R$120)+IF($C31=$Q$121,$R$121)+IF($C31=$Q$122,$R$122)+IF($C31=$Q$123,$R$123)+IF($C31=$Q$124,$R$124)+IF($C31=$Q$125,$R$125)+IF($C31=$Q$126,$R$126)+IF($C31=$Q$127,$R$127)+IF($C31=$Q$128,$R$128)</f>
        <v>1</v>
      </c>
      <c r="AC99" s="207">
        <f>IF($C33=$Q$101,$R$101)+IF($C33=$Q$102,$R$102)+IF($C33=$Q$103,$R$103)+IF($C33=$Q$104,$R$104)+IF($C33=$Q$105,$R$105)+IF($C33=$Q$106,$R$106)+IF($C33=$Q$107,$R$107)+IF($C33=$Q$108,$R$108)+IF($C33=$Q$109,$R$109)+IF($C33=$Q$110,$R$110)+IF($C33=$Q$111,$R$111)+IF($C33=Q112,R112)+IF($C33=$Q$113,$R$113)+IF($C33=$Q$114,$R$114)+IF($C33=$Q$115,$R$115)+IF($C33=$Q$116,$R$116)+IF($C33=$Q$117,$R$117)+IF($C33=$Q$118,$R$118)+IF($C33=$Q$119,$R$119)+IF($C33=$Q$120,$R$120)+IF($C33=$Q$121,$R$121)+IF($C33=$Q$122,$R$122)+IF($C33=$Q$123,$R$123)+IF($C33=$Q$124,$R$124)+IF($C33=$Q$125,$R$125)+IF($C33=$Q$126,$R$126)+IF($C33=$Q$127,$R$127)+IF($C33=$Q$128,$R$128)</f>
        <v>1</v>
      </c>
      <c r="AD99" s="207">
        <f>IF($C35=$Q$101,$R$101)+IF($C35=$Q$102,$R$102)+IF($C35=$Q$103,$R$103)+IF($C35=$Q$104,$R$104)+IF($C35=$Q$105,$R$105)+IF($C35=$Q$106,$R$106)+IF($C35=$Q$107,$R$107)+IF($C35=$Q$108,$R$108)+IF($C35=$Q$109,$R$109)+IF($C35=$Q$110,$R$110)+IF($C35=$Q$111,$R$111)+IF($C35=Q112,R112)+IF($C35=$Q$113,$R$113)+IF($C35=$Q$114,$R$114)+IF($C35=$Q$115,$R$115)+IF($C35=$Q$116,$R$116)+IF($C35=$Q$117,$R$117)+IF($C35=$Q$118,$R$118)+IF($C35=$Q$119,$R$119)+IF($C35=$Q$120,$R$120)+IF($C35=$Q$121,$R$121)+IF($C35=$Q$122,$R$122)+IF($C35=$Q$123,$R$123)+IF($C35=$Q$124,$R$124)+IF($C35=$Q$125,$R$125)+IF($C35=$Q$126,$R$126)+IF($C35=$Q$127,$R$127)+IF($C35=$Q$128,$R$128)</f>
        <v>1</v>
      </c>
      <c r="AE99" s="207">
        <f>IF($C37=$Q$101,$R$101)+IF($C37=$Q$102,$R$102)+IF($C37=$Q$103,$R$103)+IF($C37=$Q$104,$R$104)+IF($C37=$Q$105,$R$105)+IF($C37=$Q$106,$R$106)+IF($C37=$Q$107,$R$107)+IF($C37=$Q$108,$R$108)+IF($C37=$Q$109,$R$109)+IF($C37=$Q$110,$R$110)+IF($C37=$Q$111,$R$111)+IF($C37=Q112,R112)+IF($C37=$Q$113,$R$113)+IF($C37=$Q$114,$R$114)+IF($C37=$Q$115,$R$115)+IF($C37=$Q$116,$R$116)+IF($C37=$Q$117,$R$117)+IF($C37=$Q$118,$R$118)+IF($C37=$Q$119,$R$119)+IF($C37=$Q$120,$R$120)+IF($C37=$Q$121,$R$121)+IF($C37=$Q$122,$R$122)+IF($C37=$Q$123,$R$123)+IF($C37=$Q$124,$R$124)+IF($C37=$Q$125,$R$125)+IF($C37=$Q$126,$R$126)+IF($C37=$Q$127,$R$127)+IF($C37=$Q$128,$R$128)</f>
        <v>1</v>
      </c>
      <c r="AF99" s="207">
        <f>IF($C39=$Q$101,$R$101)+IF($C39=$Q$102,$R$102)+IF($C39=$Q$103,$R$103)+IF($C39=$Q$104,$R$104)+IF($C39=$Q$105,$R$105)+IF($C39=$Q$106,$R$106)+IF($C39=$Q$107,$R$107)+IF($C39=$Q$108,$R$108)+IF($C39=$Q$109,$R$109)+IF($C39=$Q$110,$R$110)+IF($C39=$Q$111,$R$111)+IF($C39=Q112,R112)+IF($C39=$Q$113,$R$113)+IF($C39=$Q$114,$R$114)+IF($C39=$Q$115,$R$115)+IF($C39=$Q$116,$R$116)+IF($C39=$Q$117,$R$117)+IF($C39=$Q$118,$R$118)+IF($C39=$Q$119,$R$119)+IF($C39=$Q$120,$R$120)+IF($C39=$Q$121,$R$121)+IF($C39=$Q$122,$R$122)+IF($C39=$Q$123,$R$123)+IF($C39=$Q$124,$R$124)+IF($C39=$Q$125,$R$125)+IF($C39=$Q$126,$R$126)+IF($C39=$Q$127,$R$127)+IF($C39=$Q$128,$R$128)</f>
        <v>1</v>
      </c>
      <c r="AG99" s="207">
        <f>IF($C41=$Q$101,$R$101)+IF($C41=$Q$102,$R$102)+IF($C41=$Q$103,$R$103)+IF($C41=$Q$104,$R$104)+IF($C41=$Q$105,$R$105)+IF($C41=$Q$106,$R$106)+IF($C41=$Q$107,$R$107)+IF($C41=$Q$108,$R$108)+IF($C41=$Q$109,$R$109)+IF($C41=$Q$110,$R$110)+IF($C41=$Q$111,$R$111)+IF($C41=Q112,R112)+IF($C41=$Q$113,$R$113)+IF($C41=$Q$114,$R$114)+IF($C41=$Q$115,$R$115)+IF($C41=$Q$116,$R$116)+IF($C41=$Q$117,$R$117)+IF($C41=$Q$118,$R$118)+IF($C41=$Q$119,$R$119)+IF($C41=$Q$120,$R$120)+IF($C41=$Q$121,$R$121)+IF($C41=$Q$122,$R$122)+IF($C41=$Q$123,$R$123)+IF($C41=$Q$124,$R$124)+IF($C41=$Q$125,$R$125)+IF($C41=$Q$126,$R$126)+IF($C41=$Q$127,$R$127)+IF($C41=$Q$128,$R$128)</f>
        <v>1</v>
      </c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201"/>
      <c r="BC99" s="201"/>
      <c r="BD99" s="201"/>
      <c r="BE99" s="201"/>
      <c r="BF99" s="201"/>
      <c r="BG99" s="201"/>
      <c r="BH99" s="201"/>
      <c r="BI99" s="201"/>
      <c r="BJ99" s="201"/>
      <c r="BK99" s="201"/>
    </row>
    <row r="100" spans="17:63" ht="13.5" thickBot="1">
      <c r="Q100" s="181"/>
      <c r="R100" s="208" t="s">
        <v>357</v>
      </c>
      <c r="S100" s="209" t="s">
        <v>321</v>
      </c>
      <c r="T100" s="210" t="s">
        <v>323</v>
      </c>
      <c r="U100" s="210" t="s">
        <v>325</v>
      </c>
      <c r="V100" s="210" t="s">
        <v>327</v>
      </c>
      <c r="W100" s="210" t="s">
        <v>329</v>
      </c>
      <c r="X100" s="210" t="s">
        <v>331</v>
      </c>
      <c r="Y100" s="210" t="s">
        <v>333</v>
      </c>
      <c r="Z100" s="210" t="s">
        <v>335</v>
      </c>
      <c r="AA100" s="210" t="s">
        <v>337</v>
      </c>
      <c r="AB100" s="210" t="s">
        <v>339</v>
      </c>
      <c r="AC100" s="210" t="s">
        <v>341</v>
      </c>
      <c r="AD100" s="210" t="s">
        <v>343</v>
      </c>
      <c r="AE100" s="210" t="s">
        <v>345</v>
      </c>
      <c r="AF100" s="210" t="s">
        <v>347</v>
      </c>
      <c r="AG100" s="210" t="s">
        <v>349</v>
      </c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</row>
    <row r="101" spans="17:63">
      <c r="Q101" s="116" t="s">
        <v>233</v>
      </c>
      <c r="R101" s="208">
        <v>1</v>
      </c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  <c r="BH101" s="179"/>
      <c r="BI101" s="179"/>
      <c r="BJ101" s="179"/>
      <c r="BK101" s="179"/>
    </row>
    <row r="102" spans="17:63">
      <c r="Q102" s="211" t="s">
        <v>358</v>
      </c>
      <c r="R102" s="208">
        <v>2</v>
      </c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84"/>
    </row>
    <row r="103" spans="17:63" ht="13.5" thickBot="1">
      <c r="Q103" s="211" t="s">
        <v>359</v>
      </c>
      <c r="R103" s="208">
        <v>3</v>
      </c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184"/>
      <c r="AM103" s="184"/>
      <c r="AN103" s="184"/>
      <c r="AO103" s="184"/>
      <c r="AP103" s="184"/>
      <c r="AQ103" s="184"/>
      <c r="AR103" s="184"/>
      <c r="AS103" s="184"/>
      <c r="AT103" s="184"/>
      <c r="AU103" s="184"/>
      <c r="AV103" s="184"/>
      <c r="AW103" s="184"/>
      <c r="AX103" s="184"/>
      <c r="AY103" s="184"/>
      <c r="AZ103" s="184"/>
      <c r="BA103" s="184"/>
      <c r="BB103" s="184"/>
      <c r="BC103" s="184"/>
      <c r="BD103" s="184"/>
      <c r="BE103" s="184"/>
      <c r="BF103" s="184"/>
      <c r="BG103" s="184"/>
      <c r="BH103" s="184"/>
      <c r="BI103" s="184"/>
      <c r="BJ103" s="184"/>
      <c r="BK103" s="184"/>
    </row>
    <row r="104" spans="17:63">
      <c r="Q104" s="211" t="s">
        <v>360</v>
      </c>
      <c r="R104" s="208">
        <v>4</v>
      </c>
      <c r="S104" s="184"/>
      <c r="T104" s="184"/>
      <c r="U104" s="184"/>
      <c r="V104" s="184"/>
      <c r="W104" s="212" t="s">
        <v>361</v>
      </c>
      <c r="X104" s="213"/>
      <c r="Y104" s="214"/>
      <c r="Z104" s="184"/>
      <c r="AA104" s="212" t="s">
        <v>362</v>
      </c>
      <c r="AB104" s="213"/>
      <c r="AC104" s="21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84"/>
    </row>
    <row r="105" spans="17:63" ht="13.5" thickBot="1">
      <c r="Q105" s="211" t="s">
        <v>363</v>
      </c>
      <c r="R105" s="208">
        <v>5</v>
      </c>
      <c r="S105" s="184"/>
      <c r="T105" s="184" t="s">
        <v>364</v>
      </c>
      <c r="U105" s="187" t="s">
        <v>365</v>
      </c>
      <c r="V105" s="184"/>
      <c r="W105" s="211"/>
      <c r="X105" s="179" t="s">
        <v>366</v>
      </c>
      <c r="Y105" s="215"/>
      <c r="Z105" s="184"/>
      <c r="AA105" s="211"/>
      <c r="AB105" s="179" t="s">
        <v>367</v>
      </c>
      <c r="AC105" s="215"/>
      <c r="AD105" s="184"/>
      <c r="AE105" s="184"/>
      <c r="AF105" s="184"/>
      <c r="AG105" s="184"/>
      <c r="AH105" s="184"/>
      <c r="AI105" s="184"/>
      <c r="AJ105" s="184"/>
      <c r="AK105" s="184"/>
      <c r="AL105" s="184"/>
      <c r="AM105" s="184"/>
      <c r="AN105" s="184"/>
      <c r="AO105" s="184"/>
      <c r="AP105" s="184"/>
      <c r="AQ105" s="184"/>
      <c r="AR105" s="184"/>
      <c r="AS105" s="184"/>
      <c r="AT105" s="184"/>
      <c r="AU105" s="184"/>
      <c r="AV105" s="184"/>
      <c r="AW105" s="184"/>
      <c r="AX105" s="184"/>
      <c r="AY105" s="184"/>
      <c r="AZ105" s="184"/>
      <c r="BA105" s="184"/>
      <c r="BB105" s="184"/>
      <c r="BC105" s="184"/>
      <c r="BD105" s="184"/>
      <c r="BE105" s="184"/>
      <c r="BF105" s="184"/>
      <c r="BG105" s="184"/>
      <c r="BH105" s="184"/>
      <c r="BI105" s="184"/>
      <c r="BJ105" s="184"/>
      <c r="BK105" s="184"/>
    </row>
    <row r="106" spans="17:63">
      <c r="Q106" s="211" t="s">
        <v>368</v>
      </c>
      <c r="R106" s="208">
        <v>6</v>
      </c>
      <c r="S106" s="216" t="s">
        <v>369</v>
      </c>
      <c r="T106" s="217">
        <v>1</v>
      </c>
      <c r="U106" s="218">
        <v>0</v>
      </c>
      <c r="V106" s="184"/>
      <c r="W106" s="219" t="s">
        <v>369</v>
      </c>
      <c r="X106" s="217">
        <v>1</v>
      </c>
      <c r="Y106" s="218">
        <v>0</v>
      </c>
      <c r="Z106" s="184"/>
      <c r="AA106" s="219" t="s">
        <v>369</v>
      </c>
      <c r="AB106" s="217">
        <v>1</v>
      </c>
      <c r="AC106" s="220">
        <v>0</v>
      </c>
      <c r="AD106" s="184"/>
      <c r="AE106" s="184"/>
      <c r="AF106" s="184"/>
      <c r="AG106" s="184"/>
      <c r="AH106" s="184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184"/>
      <c r="BG106" s="184"/>
      <c r="BH106" s="184"/>
      <c r="BI106" s="184"/>
      <c r="BJ106" s="184"/>
      <c r="BK106" s="184"/>
    </row>
    <row r="107" spans="17:63">
      <c r="Q107" s="211" t="s">
        <v>370</v>
      </c>
      <c r="R107" s="208">
        <v>7</v>
      </c>
      <c r="S107" s="216" t="s">
        <v>371</v>
      </c>
      <c r="T107" s="221">
        <v>2</v>
      </c>
      <c r="U107" s="222" t="s">
        <v>372</v>
      </c>
      <c r="V107" s="184"/>
      <c r="W107" s="219" t="s">
        <v>371</v>
      </c>
      <c r="X107" s="221">
        <v>2</v>
      </c>
      <c r="Y107" s="223">
        <v>60</v>
      </c>
      <c r="Z107" s="184"/>
      <c r="AA107" s="219" t="s">
        <v>371</v>
      </c>
      <c r="AB107" s="221">
        <v>2</v>
      </c>
      <c r="AC107" s="223">
        <v>47</v>
      </c>
      <c r="AD107" s="184"/>
      <c r="AE107" s="184"/>
      <c r="AF107" s="184"/>
      <c r="AG107" s="184"/>
      <c r="AH107" s="184"/>
      <c r="AI107" s="184"/>
      <c r="AJ107" s="184"/>
      <c r="AK107" s="184"/>
      <c r="AL107" s="184"/>
      <c r="AM107" s="184"/>
      <c r="AN107" s="184"/>
      <c r="AO107" s="184"/>
      <c r="AP107" s="184"/>
      <c r="AQ107" s="184"/>
      <c r="AR107" s="184"/>
      <c r="AS107" s="184"/>
      <c r="AT107" s="184"/>
      <c r="AU107" s="184"/>
      <c r="AV107" s="184"/>
      <c r="AW107" s="184"/>
      <c r="AX107" s="184"/>
      <c r="AY107" s="184"/>
      <c r="AZ107" s="184"/>
      <c r="BA107" s="184"/>
      <c r="BB107" s="184"/>
      <c r="BC107" s="184"/>
      <c r="BD107" s="184"/>
      <c r="BE107" s="184"/>
      <c r="BF107" s="184"/>
      <c r="BG107" s="184"/>
      <c r="BH107" s="184"/>
      <c r="BI107" s="184"/>
      <c r="BJ107" s="184"/>
      <c r="BK107" s="184"/>
    </row>
    <row r="108" spans="17:63">
      <c r="Q108" s="211" t="s">
        <v>373</v>
      </c>
      <c r="R108" s="208">
        <v>8</v>
      </c>
      <c r="S108" s="216" t="s">
        <v>374</v>
      </c>
      <c r="T108" s="221">
        <v>3</v>
      </c>
      <c r="U108" s="222" t="s">
        <v>372</v>
      </c>
      <c r="V108" s="184"/>
      <c r="W108" s="219" t="s">
        <v>374</v>
      </c>
      <c r="X108" s="221">
        <v>3</v>
      </c>
      <c r="Y108" s="223">
        <v>63</v>
      </c>
      <c r="Z108" s="184"/>
      <c r="AA108" s="219" t="s">
        <v>374</v>
      </c>
      <c r="AB108" s="221">
        <v>3</v>
      </c>
      <c r="AC108" s="223">
        <v>50</v>
      </c>
      <c r="AD108" s="184"/>
      <c r="AE108" s="184"/>
      <c r="AF108" s="184"/>
      <c r="AG108" s="184"/>
      <c r="AH108" s="184"/>
      <c r="AI108" s="184"/>
      <c r="AJ108" s="184"/>
      <c r="AK108" s="184"/>
      <c r="AL108" s="184"/>
      <c r="AM108" s="184"/>
      <c r="AN108" s="184"/>
      <c r="AO108" s="184"/>
      <c r="AP108" s="184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4"/>
      <c r="BJ108" s="184"/>
      <c r="BK108" s="184"/>
    </row>
    <row r="109" spans="17:63">
      <c r="Q109" s="211" t="s">
        <v>375</v>
      </c>
      <c r="R109" s="208">
        <v>9</v>
      </c>
      <c r="S109" s="216" t="s">
        <v>376</v>
      </c>
      <c r="T109" s="221">
        <v>4</v>
      </c>
      <c r="U109" s="222" t="s">
        <v>372</v>
      </c>
      <c r="V109" s="184"/>
      <c r="W109" s="219" t="s">
        <v>376</v>
      </c>
      <c r="X109" s="221">
        <v>4</v>
      </c>
      <c r="Y109" s="223">
        <v>61</v>
      </c>
      <c r="Z109" s="184"/>
      <c r="AA109" s="219" t="s">
        <v>376</v>
      </c>
      <c r="AB109" s="221">
        <v>4</v>
      </c>
      <c r="AC109" s="223">
        <v>48</v>
      </c>
      <c r="AD109" s="184"/>
      <c r="AE109" s="184"/>
      <c r="AF109" s="184"/>
      <c r="AG109" s="184"/>
      <c r="AH109" s="184"/>
      <c r="AI109" s="184"/>
      <c r="AJ109" s="184"/>
      <c r="AK109" s="184"/>
      <c r="AL109" s="184"/>
      <c r="AM109" s="184"/>
      <c r="AN109" s="184"/>
      <c r="AO109" s="184"/>
      <c r="AP109" s="184"/>
      <c r="AQ109" s="184"/>
      <c r="AR109" s="184"/>
      <c r="AS109" s="184"/>
      <c r="AT109" s="184"/>
      <c r="AU109" s="184"/>
      <c r="AV109" s="184"/>
      <c r="AW109" s="184"/>
      <c r="AX109" s="184"/>
      <c r="AY109" s="184"/>
      <c r="AZ109" s="184"/>
      <c r="BA109" s="184"/>
      <c r="BB109" s="184"/>
      <c r="BC109" s="184"/>
      <c r="BD109" s="184"/>
      <c r="BE109" s="184"/>
      <c r="BF109" s="184"/>
      <c r="BG109" s="184"/>
      <c r="BH109" s="184"/>
      <c r="BI109" s="184"/>
      <c r="BJ109" s="184"/>
      <c r="BK109" s="184"/>
    </row>
    <row r="110" spans="17:63">
      <c r="Q110" s="211" t="s">
        <v>377</v>
      </c>
      <c r="R110" s="208">
        <v>10</v>
      </c>
      <c r="S110" s="216" t="s">
        <v>378</v>
      </c>
      <c r="T110" s="221">
        <v>5</v>
      </c>
      <c r="U110" s="222" t="s">
        <v>372</v>
      </c>
      <c r="V110" s="184"/>
      <c r="W110" s="219" t="s">
        <v>378</v>
      </c>
      <c r="X110" s="221">
        <v>5</v>
      </c>
      <c r="Y110" s="223">
        <v>55</v>
      </c>
      <c r="Z110" s="184"/>
      <c r="AA110" s="219" t="s">
        <v>378</v>
      </c>
      <c r="AB110" s="221">
        <v>5</v>
      </c>
      <c r="AC110" s="223">
        <v>45</v>
      </c>
      <c r="AD110" s="184"/>
      <c r="AE110" s="184"/>
      <c r="AF110" s="184"/>
      <c r="AG110" s="184"/>
      <c r="AH110" s="184"/>
      <c r="AI110" s="184"/>
      <c r="AJ110" s="184"/>
      <c r="AK110" s="184"/>
      <c r="AL110" s="184"/>
      <c r="AM110" s="184"/>
      <c r="AN110" s="184"/>
      <c r="AO110" s="184"/>
      <c r="AP110" s="184"/>
      <c r="AQ110" s="184"/>
      <c r="AR110" s="184"/>
      <c r="AS110" s="184"/>
      <c r="AT110" s="184"/>
      <c r="AU110" s="184"/>
      <c r="AV110" s="184"/>
      <c r="AW110" s="184"/>
      <c r="AX110" s="184"/>
      <c r="AY110" s="184"/>
      <c r="AZ110" s="184"/>
      <c r="BA110" s="184"/>
      <c r="BB110" s="184"/>
      <c r="BC110" s="184"/>
      <c r="BD110" s="184"/>
      <c r="BE110" s="184"/>
      <c r="BF110" s="184"/>
      <c r="BG110" s="184"/>
      <c r="BH110" s="184"/>
      <c r="BI110" s="184"/>
      <c r="BJ110" s="184"/>
      <c r="BK110" s="184"/>
    </row>
    <row r="111" spans="17:63">
      <c r="Q111" s="211" t="s">
        <v>379</v>
      </c>
      <c r="R111" s="208">
        <v>11</v>
      </c>
      <c r="S111" s="216" t="s">
        <v>380</v>
      </c>
      <c r="T111" s="221">
        <v>6</v>
      </c>
      <c r="U111" s="222" t="s">
        <v>372</v>
      </c>
      <c r="V111" s="184"/>
      <c r="W111" s="219" t="s">
        <v>380</v>
      </c>
      <c r="X111" s="221">
        <v>6</v>
      </c>
      <c r="Y111" s="223">
        <v>52</v>
      </c>
      <c r="Z111" s="184"/>
      <c r="AA111" s="219" t="s">
        <v>380</v>
      </c>
      <c r="AB111" s="221">
        <v>6</v>
      </c>
      <c r="AC111" s="223">
        <v>42</v>
      </c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184"/>
      <c r="AQ111" s="184"/>
      <c r="AR111" s="184"/>
      <c r="AS111" s="184"/>
      <c r="AT111" s="184"/>
      <c r="AU111" s="184"/>
      <c r="AV111" s="184"/>
      <c r="AW111" s="184"/>
      <c r="AX111" s="184"/>
      <c r="AY111" s="184"/>
      <c r="AZ111" s="184"/>
      <c r="BA111" s="184"/>
      <c r="BB111" s="184"/>
      <c r="BC111" s="184"/>
      <c r="BD111" s="184"/>
      <c r="BE111" s="184"/>
      <c r="BF111" s="184"/>
      <c r="BG111" s="184"/>
      <c r="BH111" s="184"/>
      <c r="BI111" s="184"/>
      <c r="BJ111" s="184"/>
      <c r="BK111" s="184"/>
    </row>
    <row r="112" spans="17:63">
      <c r="Q112" s="211" t="s">
        <v>381</v>
      </c>
      <c r="R112" s="208">
        <v>12</v>
      </c>
      <c r="S112" s="216" t="s">
        <v>382</v>
      </c>
      <c r="T112" s="221">
        <v>7</v>
      </c>
      <c r="U112" s="222" t="s">
        <v>372</v>
      </c>
      <c r="V112" s="184"/>
      <c r="W112" s="219" t="s">
        <v>382</v>
      </c>
      <c r="X112" s="221">
        <v>7</v>
      </c>
      <c r="Y112" s="223">
        <v>55</v>
      </c>
      <c r="Z112" s="184"/>
      <c r="AA112" s="219" t="s">
        <v>382</v>
      </c>
      <c r="AB112" s="221">
        <v>7</v>
      </c>
      <c r="AC112" s="223">
        <v>45</v>
      </c>
      <c r="AD112" s="184"/>
      <c r="AE112" s="184"/>
      <c r="AF112" s="184"/>
      <c r="AG112" s="184"/>
      <c r="AH112" s="184"/>
      <c r="AI112" s="184"/>
      <c r="AJ112" s="184"/>
      <c r="AK112" s="184"/>
      <c r="AL112" s="184"/>
      <c r="AM112" s="184"/>
      <c r="AN112" s="184"/>
      <c r="AO112" s="184"/>
      <c r="AP112" s="184"/>
      <c r="AQ112" s="184"/>
      <c r="AR112" s="184"/>
      <c r="AS112" s="184"/>
      <c r="AT112" s="184"/>
      <c r="AU112" s="184"/>
      <c r="AV112" s="184"/>
      <c r="AW112" s="184"/>
      <c r="AX112" s="184"/>
      <c r="AY112" s="184"/>
      <c r="AZ112" s="184"/>
      <c r="BA112" s="184"/>
      <c r="BB112" s="184"/>
      <c r="BC112" s="184"/>
      <c r="BD112" s="184"/>
      <c r="BE112" s="184"/>
      <c r="BF112" s="184"/>
      <c r="BG112" s="184"/>
      <c r="BH112" s="184"/>
      <c r="BI112" s="184"/>
      <c r="BJ112" s="184"/>
      <c r="BK112" s="184"/>
    </row>
    <row r="113" spans="17:63">
      <c r="Q113" s="211" t="s">
        <v>383</v>
      </c>
      <c r="R113" s="208">
        <v>13</v>
      </c>
      <c r="S113" s="216" t="s">
        <v>384</v>
      </c>
      <c r="T113" s="221">
        <v>8</v>
      </c>
      <c r="U113" s="222" t="s">
        <v>385</v>
      </c>
      <c r="V113" s="184"/>
      <c r="W113" s="219" t="s">
        <v>384</v>
      </c>
      <c r="X113" s="221">
        <v>8</v>
      </c>
      <c r="Y113" s="223">
        <v>115</v>
      </c>
      <c r="Z113" s="184"/>
      <c r="AA113" s="219" t="s">
        <v>384</v>
      </c>
      <c r="AB113" s="221">
        <v>8</v>
      </c>
      <c r="AC113" s="223">
        <v>100</v>
      </c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184"/>
      <c r="AP113" s="184"/>
      <c r="AQ113" s="184"/>
      <c r="AR113" s="184"/>
      <c r="AS113" s="184"/>
      <c r="AT113" s="184"/>
      <c r="AU113" s="184"/>
      <c r="AV113" s="184"/>
      <c r="AW113" s="184"/>
      <c r="AX113" s="184"/>
      <c r="AY113" s="184"/>
      <c r="AZ113" s="184"/>
      <c r="BA113" s="184"/>
      <c r="BB113" s="184"/>
      <c r="BC113" s="184"/>
      <c r="BD113" s="184"/>
      <c r="BE113" s="184"/>
      <c r="BF113" s="184"/>
      <c r="BG113" s="184"/>
      <c r="BH113" s="184"/>
      <c r="BI113" s="184"/>
      <c r="BJ113" s="184"/>
      <c r="BK113" s="184"/>
    </row>
    <row r="114" spans="17:63">
      <c r="Q114" s="211" t="s">
        <v>386</v>
      </c>
      <c r="R114" s="208">
        <v>14</v>
      </c>
      <c r="S114" s="216" t="s">
        <v>387</v>
      </c>
      <c r="T114" s="221">
        <v>9</v>
      </c>
      <c r="U114" s="222" t="s">
        <v>388</v>
      </c>
      <c r="V114" s="184"/>
      <c r="W114" s="219" t="s">
        <v>387</v>
      </c>
      <c r="X114" s="221">
        <v>9</v>
      </c>
      <c r="Y114" s="223">
        <v>38</v>
      </c>
      <c r="Z114" s="184"/>
      <c r="AA114" s="219" t="s">
        <v>387</v>
      </c>
      <c r="AB114" s="221">
        <v>9</v>
      </c>
      <c r="AC114" s="223">
        <v>32</v>
      </c>
      <c r="AD114" s="184"/>
      <c r="AE114" s="184"/>
      <c r="AF114" s="184"/>
      <c r="AG114" s="184"/>
      <c r="AH114" s="184"/>
      <c r="AI114" s="184"/>
      <c r="AJ114" s="184"/>
      <c r="AK114" s="184"/>
      <c r="AL114" s="184"/>
      <c r="AM114" s="184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184"/>
      <c r="AZ114" s="184"/>
      <c r="BA114" s="184"/>
      <c r="BB114" s="184"/>
      <c r="BC114" s="184"/>
      <c r="BD114" s="184"/>
      <c r="BE114" s="184"/>
      <c r="BF114" s="184"/>
      <c r="BG114" s="184"/>
      <c r="BH114" s="184"/>
      <c r="BI114" s="184"/>
      <c r="BJ114" s="184"/>
      <c r="BK114" s="184"/>
    </row>
    <row r="115" spans="17:63">
      <c r="Q115" s="211" t="s">
        <v>389</v>
      </c>
      <c r="R115" s="208">
        <v>15</v>
      </c>
      <c r="S115" s="216" t="s">
        <v>390</v>
      </c>
      <c r="T115" s="221">
        <v>10</v>
      </c>
      <c r="U115" s="222" t="s">
        <v>391</v>
      </c>
      <c r="V115" s="184"/>
      <c r="W115" s="219" t="s">
        <v>390</v>
      </c>
      <c r="X115" s="221">
        <v>10</v>
      </c>
      <c r="Y115" s="223">
        <v>38</v>
      </c>
      <c r="Z115" s="184"/>
      <c r="AA115" s="219" t="s">
        <v>390</v>
      </c>
      <c r="AB115" s="221">
        <v>10</v>
      </c>
      <c r="AC115" s="223">
        <v>27</v>
      </c>
      <c r="AD115" s="184"/>
      <c r="AE115" s="184"/>
      <c r="AF115" s="184"/>
      <c r="AG115" s="184"/>
      <c r="AH115" s="184"/>
      <c r="AI115" s="184"/>
      <c r="AJ115" s="184"/>
      <c r="AK115" s="184"/>
      <c r="AL115" s="184"/>
      <c r="AM115" s="184"/>
      <c r="AN115" s="184"/>
      <c r="AO115" s="184"/>
      <c r="AP115" s="184"/>
      <c r="AQ115" s="184"/>
      <c r="AR115" s="184"/>
      <c r="AS115" s="184"/>
      <c r="AT115" s="184"/>
      <c r="AU115" s="184"/>
      <c r="AV115" s="184"/>
      <c r="AW115" s="184"/>
      <c r="AX115" s="184"/>
      <c r="AY115" s="184"/>
      <c r="AZ115" s="184"/>
      <c r="BA115" s="184"/>
      <c r="BB115" s="184"/>
      <c r="BC115" s="184"/>
      <c r="BD115" s="184"/>
      <c r="BE115" s="184"/>
      <c r="BF115" s="184"/>
      <c r="BG115" s="184"/>
      <c r="BH115" s="184"/>
      <c r="BI115" s="184"/>
      <c r="BJ115" s="184"/>
      <c r="BK115" s="184"/>
    </row>
    <row r="116" spans="17:63">
      <c r="Q116" s="211" t="s">
        <v>392</v>
      </c>
      <c r="R116" s="208">
        <v>16</v>
      </c>
      <c r="S116" s="216" t="s">
        <v>393</v>
      </c>
      <c r="T116" s="221">
        <v>11</v>
      </c>
      <c r="U116" s="222" t="s">
        <v>391</v>
      </c>
      <c r="V116" s="184"/>
      <c r="W116" s="219" t="s">
        <v>393</v>
      </c>
      <c r="X116" s="221">
        <v>11</v>
      </c>
      <c r="Y116" s="223">
        <v>35</v>
      </c>
      <c r="Z116" s="184"/>
      <c r="AA116" s="219" t="s">
        <v>393</v>
      </c>
      <c r="AB116" s="221">
        <v>11</v>
      </c>
      <c r="AC116" s="223">
        <v>27</v>
      </c>
      <c r="AD116" s="184"/>
      <c r="AE116" s="184"/>
      <c r="AF116" s="184"/>
      <c r="AG116" s="184"/>
      <c r="AH116" s="184"/>
      <c r="AI116" s="184"/>
      <c r="AJ116" s="184"/>
      <c r="AK116" s="184"/>
      <c r="AL116" s="184"/>
      <c r="AM116" s="184"/>
      <c r="AN116" s="184"/>
      <c r="AO116" s="184"/>
      <c r="AP116" s="184"/>
      <c r="AQ116" s="184"/>
      <c r="AR116" s="184"/>
      <c r="AS116" s="184"/>
      <c r="AT116" s="184"/>
      <c r="AU116" s="184"/>
      <c r="AV116" s="184"/>
      <c r="AW116" s="184"/>
      <c r="AX116" s="184"/>
      <c r="AY116" s="184"/>
      <c r="AZ116" s="184"/>
      <c r="BA116" s="184"/>
      <c r="BB116" s="184"/>
      <c r="BC116" s="184"/>
      <c r="BD116" s="184"/>
      <c r="BE116" s="184"/>
      <c r="BF116" s="184"/>
      <c r="BG116" s="184"/>
      <c r="BH116" s="184"/>
      <c r="BI116" s="184"/>
      <c r="BJ116" s="184"/>
      <c r="BK116" s="184"/>
    </row>
    <row r="117" spans="17:63">
      <c r="Q117" s="211" t="s">
        <v>394</v>
      </c>
      <c r="R117" s="208">
        <v>17</v>
      </c>
      <c r="S117" s="216" t="s">
        <v>381</v>
      </c>
      <c r="T117" s="221">
        <v>12</v>
      </c>
      <c r="U117" s="222" t="s">
        <v>391</v>
      </c>
      <c r="V117" s="184"/>
      <c r="W117" s="219" t="s">
        <v>381</v>
      </c>
      <c r="X117" s="221">
        <v>12</v>
      </c>
      <c r="Y117" s="223">
        <v>43</v>
      </c>
      <c r="Z117" s="184"/>
      <c r="AA117" s="219" t="s">
        <v>381</v>
      </c>
      <c r="AB117" s="221">
        <v>12</v>
      </c>
      <c r="AC117" s="223">
        <v>35</v>
      </c>
      <c r="AD117" s="184"/>
      <c r="AE117" s="184"/>
      <c r="AF117" s="184"/>
      <c r="AG117" s="184"/>
      <c r="AH117" s="184"/>
      <c r="AI117" s="184"/>
      <c r="AJ117" s="184"/>
      <c r="AK117" s="184"/>
      <c r="AL117" s="184"/>
      <c r="AM117" s="184"/>
      <c r="AN117" s="184"/>
      <c r="AO117" s="184"/>
      <c r="AP117" s="184"/>
      <c r="AQ117" s="184"/>
      <c r="AR117" s="184"/>
      <c r="AS117" s="184"/>
      <c r="AT117" s="184"/>
      <c r="AU117" s="184"/>
      <c r="AV117" s="184"/>
      <c r="AW117" s="184"/>
      <c r="AX117" s="184"/>
      <c r="AY117" s="184"/>
      <c r="AZ117" s="184"/>
      <c r="BA117" s="184"/>
      <c r="BB117" s="184"/>
      <c r="BC117" s="184"/>
      <c r="BD117" s="184"/>
      <c r="BE117" s="184"/>
      <c r="BF117" s="184"/>
      <c r="BG117" s="184"/>
      <c r="BH117" s="184"/>
      <c r="BI117" s="184"/>
      <c r="BJ117" s="184"/>
      <c r="BK117" s="184"/>
    </row>
    <row r="118" spans="17:63">
      <c r="Q118" s="211" t="s">
        <v>395</v>
      </c>
      <c r="R118" s="208">
        <v>18</v>
      </c>
      <c r="S118" s="216" t="s">
        <v>383</v>
      </c>
      <c r="T118" s="221">
        <v>13</v>
      </c>
      <c r="U118" s="222" t="s">
        <v>396</v>
      </c>
      <c r="V118" s="184"/>
      <c r="W118" s="219" t="s">
        <v>383</v>
      </c>
      <c r="X118" s="221">
        <v>13</v>
      </c>
      <c r="Y118" s="223">
        <v>33</v>
      </c>
      <c r="Z118" s="184"/>
      <c r="AA118" s="219" t="s">
        <v>383</v>
      </c>
      <c r="AB118" s="221">
        <v>13</v>
      </c>
      <c r="AC118" s="223">
        <v>25</v>
      </c>
      <c r="AD118" s="184"/>
      <c r="AE118" s="184"/>
      <c r="AF118" s="184"/>
      <c r="AG118" s="184"/>
      <c r="AH118" s="184"/>
      <c r="AI118" s="184"/>
      <c r="AJ118" s="184"/>
      <c r="AK118" s="184"/>
      <c r="AL118" s="184"/>
      <c r="AM118" s="184"/>
      <c r="AN118" s="184"/>
      <c r="AO118" s="184"/>
      <c r="AP118" s="184"/>
      <c r="AQ118" s="184"/>
      <c r="AR118" s="184"/>
      <c r="AS118" s="184"/>
      <c r="AT118" s="184"/>
      <c r="AU118" s="184"/>
      <c r="AV118" s="184"/>
      <c r="AW118" s="184"/>
      <c r="AX118" s="184"/>
      <c r="AY118" s="184"/>
      <c r="AZ118" s="184"/>
      <c r="BA118" s="184"/>
      <c r="BB118" s="184"/>
      <c r="BC118" s="184"/>
      <c r="BD118" s="184"/>
      <c r="BE118" s="184"/>
      <c r="BF118" s="184"/>
      <c r="BG118" s="184"/>
      <c r="BH118" s="184"/>
      <c r="BI118" s="184"/>
      <c r="BJ118" s="184"/>
      <c r="BK118" s="184"/>
    </row>
    <row r="119" spans="17:63">
      <c r="Q119" s="211" t="s">
        <v>397</v>
      </c>
      <c r="R119" s="208">
        <v>19</v>
      </c>
      <c r="S119" s="216" t="s">
        <v>398</v>
      </c>
      <c r="T119" s="221">
        <v>14</v>
      </c>
      <c r="U119" s="222" t="s">
        <v>399</v>
      </c>
      <c r="V119" s="184"/>
      <c r="W119" s="219" t="s">
        <v>398</v>
      </c>
      <c r="X119" s="221">
        <v>14</v>
      </c>
      <c r="Y119" s="223">
        <v>33</v>
      </c>
      <c r="Z119" s="184"/>
      <c r="AA119" s="219" t="s">
        <v>398</v>
      </c>
      <c r="AB119" s="221">
        <v>14</v>
      </c>
      <c r="AC119" s="223">
        <v>25</v>
      </c>
      <c r="AD119" s="184"/>
      <c r="AE119" s="184"/>
      <c r="AF119" s="184"/>
      <c r="AG119" s="184"/>
      <c r="AH119" s="184"/>
      <c r="AI119" s="184"/>
      <c r="AJ119" s="184"/>
      <c r="AK119" s="184"/>
      <c r="AL119" s="184"/>
      <c r="AM119" s="184"/>
      <c r="AN119" s="184"/>
      <c r="AO119" s="184"/>
      <c r="AP119" s="184"/>
      <c r="AQ119" s="184"/>
      <c r="AR119" s="184"/>
      <c r="AS119" s="184"/>
      <c r="AT119" s="184"/>
      <c r="AU119" s="184"/>
      <c r="AV119" s="184"/>
      <c r="AW119" s="184"/>
      <c r="AX119" s="184"/>
      <c r="AY119" s="184"/>
      <c r="AZ119" s="184"/>
      <c r="BA119" s="184"/>
      <c r="BB119" s="184"/>
      <c r="BC119" s="184"/>
      <c r="BD119" s="184"/>
      <c r="BE119" s="184"/>
      <c r="BF119" s="184"/>
      <c r="BG119" s="184"/>
      <c r="BH119" s="184"/>
      <c r="BI119" s="184"/>
      <c r="BJ119" s="184"/>
      <c r="BK119" s="184"/>
    </row>
    <row r="120" spans="17:63">
      <c r="Q120" s="211" t="s">
        <v>400</v>
      </c>
      <c r="R120" s="208">
        <v>20</v>
      </c>
      <c r="S120" s="216" t="s">
        <v>389</v>
      </c>
      <c r="T120" s="221">
        <v>15</v>
      </c>
      <c r="U120" s="222" t="s">
        <v>372</v>
      </c>
      <c r="V120" s="184"/>
      <c r="W120" s="219" t="s">
        <v>389</v>
      </c>
      <c r="X120" s="221">
        <v>15</v>
      </c>
      <c r="Y120" s="223">
        <v>55</v>
      </c>
      <c r="Z120" s="184"/>
      <c r="AA120" s="219" t="s">
        <v>389</v>
      </c>
      <c r="AB120" s="221">
        <v>15</v>
      </c>
      <c r="AC120" s="223">
        <v>45</v>
      </c>
      <c r="AD120" s="184"/>
      <c r="AE120" s="184"/>
      <c r="AF120" s="184"/>
      <c r="AG120" s="184"/>
      <c r="AH120" s="184"/>
      <c r="AI120" s="184"/>
      <c r="AJ120" s="184"/>
      <c r="AK120" s="184"/>
      <c r="AL120" s="184"/>
      <c r="AM120" s="184"/>
      <c r="AN120" s="184"/>
      <c r="AO120" s="184"/>
      <c r="AP120" s="184"/>
      <c r="AQ120" s="184"/>
      <c r="AR120" s="184"/>
      <c r="AS120" s="184"/>
      <c r="AT120" s="184"/>
      <c r="AU120" s="184"/>
      <c r="AV120" s="184"/>
      <c r="AW120" s="184"/>
      <c r="AX120" s="184"/>
      <c r="AY120" s="184"/>
      <c r="AZ120" s="184"/>
      <c r="BA120" s="184"/>
      <c r="BB120" s="184"/>
      <c r="BC120" s="184"/>
      <c r="BD120" s="184"/>
      <c r="BE120" s="184"/>
      <c r="BF120" s="184"/>
      <c r="BG120" s="184"/>
      <c r="BH120" s="184"/>
      <c r="BI120" s="184"/>
      <c r="BJ120" s="184"/>
      <c r="BK120" s="184"/>
    </row>
    <row r="121" spans="17:63">
      <c r="Q121" s="211" t="s">
        <v>401</v>
      </c>
      <c r="R121" s="208">
        <v>21</v>
      </c>
      <c r="S121" s="216" t="s">
        <v>402</v>
      </c>
      <c r="T121" s="221">
        <v>16</v>
      </c>
      <c r="U121" s="222" t="s">
        <v>372</v>
      </c>
      <c r="V121" s="184"/>
      <c r="W121" s="219" t="s">
        <v>402</v>
      </c>
      <c r="X121" s="221">
        <v>16</v>
      </c>
      <c r="Y121" s="223">
        <v>55</v>
      </c>
      <c r="Z121" s="184"/>
      <c r="AA121" s="219" t="s">
        <v>402</v>
      </c>
      <c r="AB121" s="221">
        <v>16</v>
      </c>
      <c r="AC121" s="223">
        <v>45</v>
      </c>
      <c r="AD121" s="184"/>
      <c r="AE121" s="184"/>
      <c r="AF121" s="184"/>
      <c r="AG121" s="184"/>
      <c r="AH121" s="184"/>
      <c r="AI121" s="184"/>
      <c r="AJ121" s="184"/>
      <c r="AK121" s="184"/>
      <c r="AL121" s="184"/>
      <c r="AM121" s="184"/>
      <c r="AN121" s="184"/>
      <c r="AO121" s="184"/>
      <c r="AP121" s="184"/>
      <c r="AQ121" s="184"/>
      <c r="AR121" s="184"/>
      <c r="AS121" s="184"/>
      <c r="AT121" s="184"/>
      <c r="AU121" s="184"/>
      <c r="AV121" s="184"/>
      <c r="AW121" s="184"/>
      <c r="AX121" s="184"/>
      <c r="AY121" s="184"/>
      <c r="AZ121" s="184"/>
      <c r="BA121" s="184"/>
      <c r="BB121" s="184"/>
      <c r="BC121" s="184"/>
      <c r="BD121" s="184"/>
      <c r="BE121" s="184"/>
      <c r="BF121" s="184"/>
      <c r="BG121" s="184"/>
      <c r="BH121" s="184"/>
      <c r="BI121" s="184"/>
      <c r="BJ121" s="184"/>
      <c r="BK121" s="184"/>
    </row>
    <row r="122" spans="17:63">
      <c r="Q122" s="211" t="s">
        <v>403</v>
      </c>
      <c r="R122" s="208">
        <v>22</v>
      </c>
      <c r="S122" s="216" t="s">
        <v>393</v>
      </c>
      <c r="T122" s="221">
        <v>17</v>
      </c>
      <c r="U122" s="222" t="s">
        <v>391</v>
      </c>
      <c r="V122" s="184"/>
      <c r="W122" s="219" t="s">
        <v>393</v>
      </c>
      <c r="X122" s="221">
        <v>17</v>
      </c>
      <c r="Y122" s="223">
        <v>35</v>
      </c>
      <c r="Z122" s="184"/>
      <c r="AA122" s="219" t="s">
        <v>393</v>
      </c>
      <c r="AB122" s="221">
        <v>17</v>
      </c>
      <c r="AC122" s="223">
        <v>27</v>
      </c>
      <c r="AD122" s="184"/>
      <c r="AE122" s="184"/>
      <c r="AF122" s="184"/>
      <c r="AG122" s="184"/>
      <c r="AH122" s="184"/>
      <c r="AI122" s="184"/>
      <c r="AJ122" s="184"/>
      <c r="AK122" s="184"/>
      <c r="AL122" s="184"/>
      <c r="AM122" s="184"/>
      <c r="AN122" s="184"/>
      <c r="AO122" s="184"/>
      <c r="AP122" s="184"/>
      <c r="AQ122" s="184"/>
      <c r="AR122" s="184"/>
      <c r="AS122" s="184"/>
      <c r="AT122" s="184"/>
      <c r="AU122" s="184"/>
      <c r="AV122" s="184"/>
      <c r="AW122" s="184"/>
      <c r="AX122" s="184"/>
      <c r="AY122" s="184"/>
      <c r="AZ122" s="184"/>
      <c r="BA122" s="184"/>
      <c r="BB122" s="184"/>
      <c r="BC122" s="184"/>
      <c r="BD122" s="184"/>
      <c r="BE122" s="184"/>
      <c r="BF122" s="184"/>
      <c r="BG122" s="184"/>
      <c r="BH122" s="184"/>
      <c r="BI122" s="184"/>
      <c r="BJ122" s="184"/>
      <c r="BK122" s="184"/>
    </row>
    <row r="123" spans="17:63">
      <c r="Q123" s="211" t="s">
        <v>404</v>
      </c>
      <c r="R123" s="208">
        <v>23</v>
      </c>
      <c r="S123" s="216" t="s">
        <v>405</v>
      </c>
      <c r="T123" s="221">
        <v>18</v>
      </c>
      <c r="U123" s="222" t="s">
        <v>406</v>
      </c>
      <c r="V123" s="184"/>
      <c r="W123" s="219" t="s">
        <v>405</v>
      </c>
      <c r="X123" s="221">
        <v>18</v>
      </c>
      <c r="Y123" s="223">
        <v>32</v>
      </c>
      <c r="Z123" s="184"/>
      <c r="AA123" s="219" t="s">
        <v>405</v>
      </c>
      <c r="AB123" s="221">
        <v>18</v>
      </c>
      <c r="AC123" s="223">
        <v>25</v>
      </c>
      <c r="AD123" s="184"/>
      <c r="AE123" s="184"/>
      <c r="AF123" s="184"/>
      <c r="AG123" s="184"/>
      <c r="AH123" s="184"/>
      <c r="AI123" s="184"/>
      <c r="AJ123" s="184"/>
      <c r="AK123" s="184"/>
      <c r="AL123" s="184"/>
      <c r="AM123" s="184"/>
      <c r="AN123" s="184"/>
      <c r="AO123" s="184"/>
      <c r="AP123" s="184"/>
      <c r="AQ123" s="184"/>
      <c r="AR123" s="184"/>
      <c r="AS123" s="184"/>
      <c r="AT123" s="184"/>
      <c r="AU123" s="184"/>
      <c r="AV123" s="184"/>
      <c r="AW123" s="184"/>
      <c r="AX123" s="184"/>
      <c r="AY123" s="184"/>
      <c r="AZ123" s="184"/>
      <c r="BA123" s="184"/>
      <c r="BB123" s="184"/>
      <c r="BC123" s="184"/>
      <c r="BD123" s="184"/>
      <c r="BE123" s="184"/>
      <c r="BF123" s="184"/>
      <c r="BG123" s="184"/>
      <c r="BH123" s="184"/>
      <c r="BI123" s="184"/>
      <c r="BJ123" s="184"/>
      <c r="BK123" s="184"/>
    </row>
    <row r="124" spans="17:63">
      <c r="Q124" s="211" t="s">
        <v>407</v>
      </c>
      <c r="R124" s="208">
        <v>24</v>
      </c>
      <c r="S124" s="216" t="s">
        <v>408</v>
      </c>
      <c r="T124" s="221">
        <v>19</v>
      </c>
      <c r="U124" s="222" t="s">
        <v>385</v>
      </c>
      <c r="V124" s="184"/>
      <c r="W124" s="219" t="s">
        <v>408</v>
      </c>
      <c r="X124" s="221">
        <v>19</v>
      </c>
      <c r="Y124" s="223">
        <v>63</v>
      </c>
      <c r="Z124" s="184"/>
      <c r="AA124" s="219" t="s">
        <v>408</v>
      </c>
      <c r="AB124" s="221">
        <v>19</v>
      </c>
      <c r="AC124" s="223">
        <v>50</v>
      </c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184"/>
      <c r="AO124" s="184"/>
      <c r="AP124" s="184"/>
      <c r="AQ124" s="184"/>
      <c r="AR124" s="184"/>
      <c r="AS124" s="184"/>
      <c r="AT124" s="184"/>
      <c r="AU124" s="184"/>
      <c r="AV124" s="184"/>
      <c r="AW124" s="184"/>
      <c r="AX124" s="184"/>
      <c r="AY124" s="184"/>
      <c r="AZ124" s="184"/>
      <c r="BA124" s="184"/>
      <c r="BB124" s="184"/>
      <c r="BC124" s="184"/>
      <c r="BD124" s="184"/>
      <c r="BE124" s="184"/>
      <c r="BF124" s="184"/>
      <c r="BG124" s="184"/>
      <c r="BH124" s="184"/>
      <c r="BI124" s="184"/>
      <c r="BJ124" s="184"/>
      <c r="BK124" s="184"/>
    </row>
    <row r="125" spans="17:63">
      <c r="Q125" s="211" t="s">
        <v>409</v>
      </c>
      <c r="R125" s="208">
        <v>25</v>
      </c>
      <c r="S125" s="216" t="s">
        <v>410</v>
      </c>
      <c r="T125" s="221">
        <v>20</v>
      </c>
      <c r="U125" s="222" t="s">
        <v>372</v>
      </c>
      <c r="V125" s="184"/>
      <c r="W125" s="219" t="s">
        <v>410</v>
      </c>
      <c r="X125" s="221">
        <v>20</v>
      </c>
      <c r="Y125" s="223">
        <v>74</v>
      </c>
      <c r="Z125" s="184"/>
      <c r="AA125" s="219" t="s">
        <v>410</v>
      </c>
      <c r="AB125" s="221">
        <v>20</v>
      </c>
      <c r="AC125" s="223">
        <v>60</v>
      </c>
      <c r="AD125" s="184"/>
      <c r="AE125" s="184"/>
      <c r="AF125" s="184"/>
      <c r="AG125" s="184"/>
      <c r="AH125" s="184"/>
      <c r="AI125" s="184"/>
      <c r="AJ125" s="184"/>
      <c r="AK125" s="184"/>
      <c r="AL125" s="184"/>
      <c r="AM125" s="184"/>
      <c r="AN125" s="184"/>
      <c r="AO125" s="184"/>
      <c r="AP125" s="184"/>
      <c r="AQ125" s="184"/>
      <c r="AR125" s="184"/>
      <c r="AS125" s="184"/>
      <c r="AT125" s="184"/>
      <c r="AU125" s="184"/>
      <c r="AV125" s="184"/>
      <c r="AW125" s="184"/>
      <c r="AX125" s="184"/>
      <c r="AY125" s="184"/>
      <c r="AZ125" s="184"/>
      <c r="BA125" s="184"/>
      <c r="BB125" s="184"/>
      <c r="BC125" s="184"/>
      <c r="BD125" s="184"/>
      <c r="BE125" s="184"/>
      <c r="BF125" s="184"/>
      <c r="BG125" s="184"/>
      <c r="BH125" s="184"/>
      <c r="BI125" s="184"/>
      <c r="BJ125" s="184"/>
      <c r="BK125" s="184"/>
    </row>
    <row r="126" spans="17:63">
      <c r="Q126" s="211" t="s">
        <v>411</v>
      </c>
      <c r="R126" s="208">
        <v>26</v>
      </c>
      <c r="S126" s="216" t="s">
        <v>412</v>
      </c>
      <c r="T126" s="221">
        <v>21</v>
      </c>
      <c r="U126" s="222" t="s">
        <v>391</v>
      </c>
      <c r="V126" s="184"/>
      <c r="W126" s="219" t="s">
        <v>412</v>
      </c>
      <c r="X126" s="221">
        <v>21</v>
      </c>
      <c r="Y126" s="223">
        <v>38</v>
      </c>
      <c r="Z126" s="184"/>
      <c r="AA126" s="219" t="s">
        <v>412</v>
      </c>
      <c r="AB126" s="221">
        <v>21</v>
      </c>
      <c r="AC126" s="223">
        <v>30</v>
      </c>
      <c r="AD126" s="184"/>
      <c r="AE126" s="184"/>
      <c r="AF126" s="184"/>
      <c r="AG126" s="184"/>
      <c r="AH126" s="184"/>
      <c r="AI126" s="184"/>
      <c r="AJ126" s="184"/>
      <c r="AK126" s="184"/>
      <c r="AL126" s="184"/>
      <c r="AM126" s="184"/>
      <c r="AN126" s="184"/>
      <c r="AO126" s="184"/>
      <c r="AP126" s="184"/>
      <c r="AQ126" s="184"/>
      <c r="AR126" s="184"/>
      <c r="AS126" s="184"/>
      <c r="AT126" s="184"/>
      <c r="AU126" s="184"/>
      <c r="AV126" s="184"/>
      <c r="AW126" s="184"/>
      <c r="AX126" s="184"/>
      <c r="AY126" s="184"/>
      <c r="AZ126" s="184"/>
      <c r="BA126" s="184"/>
      <c r="BB126" s="184"/>
      <c r="BC126" s="184"/>
      <c r="BD126" s="184"/>
      <c r="BE126" s="184"/>
      <c r="BF126" s="184"/>
      <c r="BG126" s="184"/>
      <c r="BH126" s="184"/>
      <c r="BI126" s="184"/>
      <c r="BJ126" s="184"/>
      <c r="BK126" s="184"/>
    </row>
    <row r="127" spans="17:63">
      <c r="Q127" s="211" t="s">
        <v>413</v>
      </c>
      <c r="R127" s="208">
        <v>27</v>
      </c>
      <c r="S127" s="216" t="s">
        <v>414</v>
      </c>
      <c r="T127" s="221">
        <v>22</v>
      </c>
      <c r="U127" s="222" t="s">
        <v>372</v>
      </c>
      <c r="V127" s="184"/>
      <c r="W127" s="219" t="s">
        <v>414</v>
      </c>
      <c r="X127" s="221">
        <v>22</v>
      </c>
      <c r="Y127" s="223">
        <v>61</v>
      </c>
      <c r="Z127" s="184"/>
      <c r="AA127" s="219" t="s">
        <v>414</v>
      </c>
      <c r="AB127" s="221">
        <v>22</v>
      </c>
      <c r="AC127" s="223">
        <v>48</v>
      </c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84"/>
    </row>
    <row r="128" spans="17:63" ht="13.5" thickBot="1">
      <c r="Q128" s="180" t="s">
        <v>415</v>
      </c>
      <c r="R128" s="224">
        <v>28</v>
      </c>
      <c r="S128" s="216" t="s">
        <v>416</v>
      </c>
      <c r="T128" s="221">
        <v>23</v>
      </c>
      <c r="U128" s="222" t="s">
        <v>372</v>
      </c>
      <c r="V128" s="184"/>
      <c r="W128" s="219" t="s">
        <v>416</v>
      </c>
      <c r="X128" s="221">
        <v>23</v>
      </c>
      <c r="Y128" s="223">
        <v>55</v>
      </c>
      <c r="Z128" s="184"/>
      <c r="AA128" s="219" t="s">
        <v>416</v>
      </c>
      <c r="AB128" s="221">
        <v>23</v>
      </c>
      <c r="AC128" s="223">
        <v>45</v>
      </c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84"/>
    </row>
    <row r="129" spans="17:63">
      <c r="Q129" s="184"/>
      <c r="R129" s="187"/>
      <c r="S129" s="216" t="s">
        <v>417</v>
      </c>
      <c r="T129" s="221">
        <v>24</v>
      </c>
      <c r="U129" s="222" t="s">
        <v>388</v>
      </c>
      <c r="V129" s="184"/>
      <c r="W129" s="219" t="s">
        <v>417</v>
      </c>
      <c r="X129" s="221">
        <v>24</v>
      </c>
      <c r="Y129" s="223">
        <v>27</v>
      </c>
      <c r="Z129" s="184"/>
      <c r="AA129" s="219" t="s">
        <v>417</v>
      </c>
      <c r="AB129" s="221">
        <v>24</v>
      </c>
      <c r="AC129" s="223">
        <v>20</v>
      </c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  <c r="AW129" s="184"/>
      <c r="AX129" s="184"/>
      <c r="AY129" s="184"/>
      <c r="AZ129" s="184"/>
      <c r="BA129" s="184"/>
      <c r="BB129" s="184"/>
      <c r="BC129" s="184"/>
      <c r="BD129" s="184"/>
      <c r="BE129" s="184"/>
      <c r="BF129" s="184"/>
      <c r="BG129" s="184"/>
      <c r="BH129" s="184"/>
      <c r="BI129" s="184"/>
      <c r="BJ129" s="184"/>
      <c r="BK129" s="184"/>
    </row>
    <row r="130" spans="17:63">
      <c r="Q130" s="184"/>
      <c r="R130" s="187"/>
      <c r="S130" s="216" t="s">
        <v>418</v>
      </c>
      <c r="T130" s="221">
        <v>25</v>
      </c>
      <c r="U130" s="222" t="s">
        <v>388</v>
      </c>
      <c r="V130" s="184"/>
      <c r="W130" s="219" t="s">
        <v>419</v>
      </c>
      <c r="X130" s="221">
        <v>25</v>
      </c>
      <c r="Y130" s="223">
        <v>36</v>
      </c>
      <c r="Z130" s="184"/>
      <c r="AA130" s="219" t="s">
        <v>419</v>
      </c>
      <c r="AB130" s="221">
        <v>25</v>
      </c>
      <c r="AC130" s="223">
        <v>30</v>
      </c>
      <c r="AD130" s="184"/>
      <c r="AE130" s="184"/>
      <c r="AF130" s="184"/>
      <c r="AG130" s="184"/>
      <c r="AH130" s="184"/>
      <c r="AI130" s="184"/>
      <c r="AJ130" s="184"/>
      <c r="AK130" s="184"/>
      <c r="AL130" s="184"/>
      <c r="AM130" s="184"/>
      <c r="AN130" s="184"/>
      <c r="AO130" s="184"/>
      <c r="AP130" s="184"/>
      <c r="AQ130" s="184"/>
      <c r="AR130" s="184"/>
      <c r="AS130" s="184"/>
      <c r="AT130" s="184"/>
      <c r="AU130" s="184"/>
      <c r="AV130" s="184"/>
      <c r="AW130" s="184"/>
      <c r="AX130" s="184"/>
      <c r="AY130" s="184"/>
      <c r="AZ130" s="184"/>
      <c r="BA130" s="184"/>
      <c r="BB130" s="184"/>
      <c r="BC130" s="184"/>
      <c r="BD130" s="184"/>
      <c r="BE130" s="184"/>
      <c r="BF130" s="184"/>
      <c r="BG130" s="184"/>
      <c r="BH130" s="184"/>
      <c r="BI130" s="184"/>
      <c r="BJ130" s="184"/>
      <c r="BK130" s="184"/>
    </row>
    <row r="131" spans="17:63">
      <c r="Q131" s="184"/>
      <c r="R131" s="187"/>
      <c r="S131" s="216" t="s">
        <v>420</v>
      </c>
      <c r="T131" s="221">
        <v>26</v>
      </c>
      <c r="U131" s="222" t="s">
        <v>372</v>
      </c>
      <c r="V131" s="184"/>
      <c r="W131" s="219" t="s">
        <v>420</v>
      </c>
      <c r="X131" s="221">
        <v>26</v>
      </c>
      <c r="Y131" s="223">
        <v>55</v>
      </c>
      <c r="Z131" s="184"/>
      <c r="AA131" s="219" t="s">
        <v>420</v>
      </c>
      <c r="AB131" s="221">
        <v>26</v>
      </c>
      <c r="AC131" s="223">
        <v>45</v>
      </c>
      <c r="AD131" s="184"/>
      <c r="AE131" s="184"/>
      <c r="AF131" s="184"/>
      <c r="AG131" s="184"/>
      <c r="AH131" s="184"/>
      <c r="AI131" s="184"/>
      <c r="AJ131" s="184"/>
      <c r="AK131" s="184"/>
      <c r="AL131" s="184"/>
      <c r="AM131" s="184"/>
      <c r="AN131" s="184"/>
      <c r="AO131" s="184"/>
      <c r="AP131" s="184"/>
      <c r="AQ131" s="184"/>
      <c r="AR131" s="184"/>
      <c r="AS131" s="184"/>
      <c r="AT131" s="184"/>
      <c r="AU131" s="184"/>
      <c r="AV131" s="184"/>
      <c r="AW131" s="184"/>
      <c r="AX131" s="184"/>
      <c r="AY131" s="184"/>
      <c r="AZ131" s="184"/>
      <c r="BA131" s="184"/>
      <c r="BB131" s="184"/>
      <c r="BC131" s="184"/>
      <c r="BD131" s="184"/>
      <c r="BE131" s="184"/>
      <c r="BF131" s="184"/>
      <c r="BG131" s="184"/>
      <c r="BH131" s="184"/>
      <c r="BI131" s="184"/>
      <c r="BJ131" s="184"/>
      <c r="BK131" s="184"/>
    </row>
    <row r="132" spans="17:63">
      <c r="Q132" s="184"/>
      <c r="R132" s="187"/>
      <c r="S132" s="216" t="s">
        <v>421</v>
      </c>
      <c r="T132" s="221">
        <v>27</v>
      </c>
      <c r="U132" s="222" t="s">
        <v>385</v>
      </c>
      <c r="V132" s="184"/>
      <c r="W132" s="219" t="s">
        <v>421</v>
      </c>
      <c r="X132" s="221">
        <v>27</v>
      </c>
      <c r="Y132" s="223">
        <v>68</v>
      </c>
      <c r="Z132" s="184"/>
      <c r="AA132" s="219" t="s">
        <v>421</v>
      </c>
      <c r="AB132" s="221">
        <v>27</v>
      </c>
      <c r="AC132" s="223">
        <v>55</v>
      </c>
      <c r="AD132" s="184"/>
      <c r="AE132" s="184"/>
      <c r="AF132" s="184"/>
      <c r="AG132" s="184"/>
      <c r="AH132" s="184"/>
      <c r="AI132" s="184"/>
      <c r="AJ132" s="184"/>
      <c r="AK132" s="184"/>
      <c r="AL132" s="184"/>
      <c r="AM132" s="184"/>
      <c r="AN132" s="184"/>
      <c r="AO132" s="184"/>
      <c r="AP132" s="184"/>
      <c r="AQ132" s="184"/>
      <c r="AR132" s="184"/>
      <c r="AS132" s="184"/>
      <c r="AT132" s="184"/>
      <c r="AU132" s="184"/>
      <c r="AV132" s="184"/>
      <c r="AW132" s="184"/>
      <c r="AX132" s="184"/>
      <c r="AY132" s="184"/>
      <c r="AZ132" s="184"/>
      <c r="BA132" s="184"/>
      <c r="BB132" s="184"/>
      <c r="BC132" s="184"/>
      <c r="BD132" s="184"/>
      <c r="BE132" s="184"/>
      <c r="BF132" s="184"/>
      <c r="BG132" s="184"/>
      <c r="BH132" s="184"/>
      <c r="BI132" s="184"/>
      <c r="BJ132" s="184"/>
      <c r="BK132" s="184"/>
    </row>
    <row r="133" spans="17:63" ht="13.5" thickBot="1">
      <c r="Q133" s="184"/>
      <c r="R133" s="187"/>
      <c r="S133" s="216" t="s">
        <v>422</v>
      </c>
      <c r="T133" s="225">
        <v>28</v>
      </c>
      <c r="U133" s="226" t="s">
        <v>423</v>
      </c>
      <c r="V133" s="184"/>
      <c r="W133" s="227" t="s">
        <v>422</v>
      </c>
      <c r="X133" s="225">
        <v>28</v>
      </c>
      <c r="Y133" s="228">
        <v>79</v>
      </c>
      <c r="Z133" s="184"/>
      <c r="AA133" s="227" t="s">
        <v>422</v>
      </c>
      <c r="AB133" s="225">
        <v>28</v>
      </c>
      <c r="AC133" s="228">
        <v>65</v>
      </c>
      <c r="AD133" s="184"/>
      <c r="AE133" s="184"/>
      <c r="AF133" s="184"/>
      <c r="AG133" s="184"/>
      <c r="AH133" s="184"/>
      <c r="AI133" s="184"/>
      <c r="AJ133" s="184"/>
      <c r="AK133" s="184"/>
      <c r="AL133" s="184"/>
      <c r="AM133" s="184"/>
      <c r="AN133" s="184"/>
      <c r="AO133" s="184"/>
      <c r="AP133" s="184"/>
      <c r="AQ133" s="184"/>
      <c r="AR133" s="184"/>
      <c r="AS133" s="184"/>
      <c r="AT133" s="184"/>
      <c r="AU133" s="184"/>
      <c r="AV133" s="184"/>
      <c r="AW133" s="184"/>
      <c r="AX133" s="184"/>
      <c r="AY133" s="184"/>
      <c r="AZ133" s="184"/>
      <c r="BA133" s="184"/>
      <c r="BB133" s="184"/>
      <c r="BC133" s="184"/>
      <c r="BD133" s="184"/>
      <c r="BE133" s="184"/>
      <c r="BF133" s="184"/>
      <c r="BG133" s="184"/>
      <c r="BH133" s="184"/>
      <c r="BI133" s="184"/>
      <c r="BJ133" s="184"/>
      <c r="BK133" s="184"/>
    </row>
    <row r="134" spans="17:63">
      <c r="Q134" s="184"/>
      <c r="R134" s="187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4"/>
      <c r="AS134" s="184"/>
      <c r="AT134" s="184"/>
      <c r="AU134" s="184"/>
      <c r="AV134" s="184"/>
      <c r="AW134" s="184"/>
      <c r="AX134" s="184"/>
      <c r="AY134" s="184"/>
      <c r="AZ134" s="184"/>
      <c r="BA134" s="184"/>
      <c r="BB134" s="184"/>
      <c r="BC134" s="184"/>
      <c r="BD134" s="184"/>
      <c r="BE134" s="184"/>
      <c r="BF134" s="184"/>
      <c r="BG134" s="184"/>
      <c r="BH134" s="184"/>
      <c r="BI134" s="184"/>
      <c r="BJ134" s="184"/>
      <c r="BK134" s="184"/>
    </row>
  </sheetData>
  <sheetProtection algorithmName="SHA-512" hashValue="BaXW+8Qpee6hoyVDbJwB75HXVQxn/QuNx1iBMgP5yHSGXPx1A4nHrtWVHqUkA93TH+7pDkqc8W8Say2bCTAvcA==" saltValue="pzdIN8LIhvBlBVBR+TpKIQ==" spinCount="100000" sheet="1" selectLockedCells="1"/>
  <mergeCells count="40">
    <mergeCell ref="H47:K47"/>
    <mergeCell ref="W104:Y104"/>
    <mergeCell ref="AA104:AC104"/>
    <mergeCell ref="C39:E39"/>
    <mergeCell ref="I39:J39"/>
    <mergeCell ref="C41:E41"/>
    <mergeCell ref="I41:J41"/>
    <mergeCell ref="H43:K43"/>
    <mergeCell ref="H45:K45"/>
    <mergeCell ref="C33:E33"/>
    <mergeCell ref="I33:J33"/>
    <mergeCell ref="C35:E35"/>
    <mergeCell ref="I35:J35"/>
    <mergeCell ref="C37:E37"/>
    <mergeCell ref="I37:J37"/>
    <mergeCell ref="C27:E27"/>
    <mergeCell ref="I27:J27"/>
    <mergeCell ref="C29:E29"/>
    <mergeCell ref="I29:J29"/>
    <mergeCell ref="C31:E31"/>
    <mergeCell ref="I31:J31"/>
    <mergeCell ref="C21:E21"/>
    <mergeCell ref="I21:J21"/>
    <mergeCell ref="C23:E23"/>
    <mergeCell ref="I23:J23"/>
    <mergeCell ref="C25:E25"/>
    <mergeCell ref="I25:J25"/>
    <mergeCell ref="C15:E15"/>
    <mergeCell ref="I15:J15"/>
    <mergeCell ref="C17:E17"/>
    <mergeCell ref="I17:J17"/>
    <mergeCell ref="C19:E19"/>
    <mergeCell ref="I19:J19"/>
    <mergeCell ref="C3:L3"/>
    <mergeCell ref="F8:G8"/>
    <mergeCell ref="C10:E11"/>
    <mergeCell ref="I10:J10"/>
    <mergeCell ref="I11:J11"/>
    <mergeCell ref="C13:E13"/>
    <mergeCell ref="I13:J13"/>
  </mergeCells>
  <dataValidations count="3">
    <dataValidation type="list" allowBlank="1" showInputMessage="1" showErrorMessage="1" sqref="C13:E13 C41:E41 C15:E15 C17:E17 C19:E19 C21:E21 C23:E23 C35:E35 C39:E39 C31:E31 C25:E25 C27:E27 C29:E29 C37:E37 C33:E33">
      <formula1>$Q$101:$Q$128</formula1>
    </dataValidation>
    <dataValidation type="list" allowBlank="1" showInputMessage="1" showErrorMessage="1" sqref="F8:G8">
      <formula1>$Q$81:$Q$83</formula1>
    </dataValidation>
    <dataValidation allowBlank="1" showInputMessage="1" sqref="I44:K44 C8 Q78:BK134 H43:H45 K13:L41 J40 J38 J36 J34 J32 J30 J28 J14 J22 J20 J18 J16 J24 J26 C1 C3 M3 F12:G12 C10:L11 D46:G50 C42:G45 C51:G52 L47 L43:L45 H47 F13:I41"/>
  </dataValidations>
  <hyperlinks>
    <hyperlink ref="A4" location="Materiaalkosten!A1" display="Materriaalkosten"/>
    <hyperlink ref="A5" location="'Uren berekenen'!A1" display="Urenberekening"/>
    <hyperlink ref="A6" location="Offerte!A1" display="Offerte"/>
    <hyperlink ref="A7" location="Warmteverliesberekening!A1" display="Warmteverliesberekening"/>
    <hyperlink ref="A8" location="Leidingdiameters!A1" display="Leidingdiameters"/>
  </hyperlink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U47"/>
  <sheetViews>
    <sheetView showGridLines="0" showRowColHeaders="0" workbookViewId="0">
      <selection activeCell="A3" sqref="A3"/>
    </sheetView>
  </sheetViews>
  <sheetFormatPr defaultRowHeight="15"/>
  <cols>
    <col min="1" max="1" width="27.42578125" customWidth="1"/>
    <col min="2" max="2" width="4" customWidth="1"/>
    <col min="8" max="12" width="13.7109375" customWidth="1"/>
    <col min="14" max="21" width="0" hidden="1" customWidth="1"/>
  </cols>
  <sheetData>
    <row r="2" spans="1:20" ht="15.75" thickBot="1">
      <c r="C2" t="s">
        <v>476</v>
      </c>
    </row>
    <row r="3" spans="1:20" ht="18">
      <c r="A3" s="318" t="s">
        <v>480</v>
      </c>
      <c r="C3" s="301" t="s">
        <v>475</v>
      </c>
      <c r="D3" s="300"/>
      <c r="E3" s="300"/>
      <c r="F3" s="300"/>
      <c r="G3" s="300"/>
      <c r="H3" s="300"/>
      <c r="I3" s="300"/>
      <c r="J3" s="300"/>
      <c r="K3" s="300"/>
      <c r="L3" s="299"/>
      <c r="M3" s="184"/>
      <c r="N3" s="184"/>
      <c r="O3" s="184"/>
      <c r="P3" s="184"/>
      <c r="Q3" s="184"/>
    </row>
    <row r="4" spans="1:20" ht="18.75" thickBot="1">
      <c r="A4" s="319" t="s">
        <v>477</v>
      </c>
      <c r="C4" s="298"/>
      <c r="D4" s="297"/>
      <c r="E4" s="296"/>
      <c r="F4" s="295"/>
      <c r="G4" s="295"/>
      <c r="H4" s="295"/>
      <c r="I4" s="295"/>
      <c r="J4" s="294"/>
      <c r="K4" s="294"/>
      <c r="L4" s="293"/>
      <c r="M4" s="184"/>
      <c r="N4" s="184"/>
      <c r="O4" s="184"/>
      <c r="P4" s="184"/>
      <c r="Q4" s="184"/>
    </row>
    <row r="5" spans="1:20">
      <c r="A5" s="319" t="s">
        <v>262</v>
      </c>
      <c r="C5" s="292" t="s">
        <v>474</v>
      </c>
      <c r="D5" s="291" t="s">
        <v>473</v>
      </c>
      <c r="E5" s="288" t="s">
        <v>472</v>
      </c>
      <c r="F5" s="289" t="s">
        <v>471</v>
      </c>
      <c r="G5" s="290" t="s">
        <v>471</v>
      </c>
      <c r="H5" s="289"/>
      <c r="I5" s="289" t="s">
        <v>470</v>
      </c>
      <c r="J5" s="288" t="s">
        <v>469</v>
      </c>
      <c r="K5" s="287" t="s">
        <v>468</v>
      </c>
      <c r="L5" s="286" t="s">
        <v>468</v>
      </c>
      <c r="M5" s="285"/>
      <c r="N5" s="254" t="s">
        <v>467</v>
      </c>
      <c r="O5" s="253"/>
      <c r="P5" s="184"/>
      <c r="Q5" s="284" t="s">
        <v>466</v>
      </c>
      <c r="R5" s="283"/>
    </row>
    <row r="6" spans="1:20">
      <c r="A6" s="319" t="s">
        <v>479</v>
      </c>
      <c r="C6" s="278" t="s">
        <v>465</v>
      </c>
      <c r="D6" s="277" t="s">
        <v>464</v>
      </c>
      <c r="E6" s="276" t="s">
        <v>464</v>
      </c>
      <c r="F6" s="276" t="s">
        <v>463</v>
      </c>
      <c r="G6" s="275" t="s">
        <v>463</v>
      </c>
      <c r="H6" s="282" t="s">
        <v>462</v>
      </c>
      <c r="I6" s="282" t="s">
        <v>461</v>
      </c>
      <c r="J6" s="282" t="s">
        <v>460</v>
      </c>
      <c r="K6" s="281" t="s">
        <v>459</v>
      </c>
      <c r="L6" s="280" t="s">
        <v>459</v>
      </c>
      <c r="M6" s="184"/>
      <c r="N6" s="190" t="s">
        <v>436</v>
      </c>
      <c r="O6" s="279">
        <v>1.0000000000000001E-5</v>
      </c>
      <c r="P6" s="184"/>
      <c r="Q6" s="190" t="s">
        <v>436</v>
      </c>
      <c r="R6" s="279">
        <v>1.0000000000000001E-5</v>
      </c>
    </row>
    <row r="7" spans="1:20" ht="15.75" thickBot="1">
      <c r="A7" s="322" t="s">
        <v>478</v>
      </c>
      <c r="C7" s="278" t="s">
        <v>458</v>
      </c>
      <c r="D7" s="277" t="s">
        <v>457</v>
      </c>
      <c r="E7" s="276" t="s">
        <v>457</v>
      </c>
      <c r="F7" s="276" t="s">
        <v>456</v>
      </c>
      <c r="G7" s="275" t="s">
        <v>456</v>
      </c>
      <c r="H7" s="274" t="s">
        <v>455</v>
      </c>
      <c r="I7" s="274" t="s">
        <v>454</v>
      </c>
      <c r="J7" s="273" t="s">
        <v>453</v>
      </c>
      <c r="K7" s="272" t="s">
        <v>452</v>
      </c>
      <c r="L7" s="271" t="s">
        <v>429</v>
      </c>
      <c r="M7" s="184"/>
      <c r="N7" s="197">
        <v>35</v>
      </c>
      <c r="O7" s="191">
        <v>0.51100000000000001</v>
      </c>
      <c r="P7" s="184"/>
      <c r="Q7" s="257">
        <v>32</v>
      </c>
      <c r="R7" s="191">
        <f>S7/60</f>
        <v>8.8333333333333337E-3</v>
      </c>
      <c r="S7" s="257">
        <v>0.53</v>
      </c>
    </row>
    <row r="8" spans="1:20" ht="15.75" thickBot="1">
      <c r="C8" s="270"/>
      <c r="D8" s="269" t="s">
        <v>451</v>
      </c>
      <c r="E8" s="268" t="s">
        <v>450</v>
      </c>
      <c r="F8" s="268" t="s">
        <v>449</v>
      </c>
      <c r="G8" s="267" t="s">
        <v>448</v>
      </c>
      <c r="H8" s="266" t="s">
        <v>447</v>
      </c>
      <c r="I8" s="266" t="s">
        <v>446</v>
      </c>
      <c r="J8" s="266" t="s">
        <v>445</v>
      </c>
      <c r="K8" s="265" t="s">
        <v>430</v>
      </c>
      <c r="L8" s="264" t="s">
        <v>424</v>
      </c>
      <c r="M8" s="184"/>
      <c r="N8" s="197">
        <v>28</v>
      </c>
      <c r="O8" s="191">
        <v>0.28100000000000003</v>
      </c>
      <c r="Q8" s="197">
        <v>25</v>
      </c>
      <c r="R8" s="191">
        <f>S8/60</f>
        <v>5.1666666666666666E-3</v>
      </c>
      <c r="S8" s="201">
        <v>0.31</v>
      </c>
    </row>
    <row r="9" spans="1:20" ht="16.5" thickBot="1">
      <c r="C9" s="246"/>
      <c r="D9" s="242">
        <v>70</v>
      </c>
      <c r="E9" s="241">
        <v>50</v>
      </c>
      <c r="F9" s="240">
        <f>C9/(4200*(D9-E9))</f>
        <v>0</v>
      </c>
      <c r="G9" s="240">
        <f>F9*60</f>
        <v>0</v>
      </c>
      <c r="H9" s="239" t="str">
        <f>IF(I9="12 mm","14 mm",IF(I9="15 mm","16 mm",IF(I9="22 mm","20 mm",IF(I9="28 mm","25 mm",IF(I9="35 mm","32 mm",IF(F9&lt;0.00001,"-----",IF(F9&gt;0.511,"Qv te groot")))))))</f>
        <v>-----</v>
      </c>
      <c r="I9" s="238" t="str">
        <f>IF(F9&gt;0.511,"Qv te groot",IF(F9&gt;O8,"35 mm",IF(F9&gt;O9,"28 mm",IF(F9&gt;O10,"22 mm",IF(F9&gt;O11,"15 mm",IF(F9&gt;O6,"12 mm",IF(F9&lt;0.00001,"-----")))))))</f>
        <v>-----</v>
      </c>
      <c r="J9" s="238" t="str">
        <f>IF(F9&gt;1.452,"Qv te groot",IF(F9&gt;O19,"2",IF(F9&gt;O18,"11/2",IF(F9&gt;O17,"11/4",IF(F9&gt;O16,"1",IF(F9&gt;O15,"3/4",IF(F9&gt;O14,"1/2",IF(F9&lt;O14,"-----"))))))))</f>
        <v>-----</v>
      </c>
      <c r="K9" s="238" t="str">
        <f>IF(F9&gt;12.956,"Qv te groot",IF(F9&gt;O28,"DN 125",IF(F9&gt;O27,"DN 100",IF(F9&gt;O26,"DN 80",IF(F9&gt;O25,"DN 65",IF(F9&gt;O24,"DN 50",IF(F9&gt;O23,"DN 40",IF(F9&lt;0.655,"n.v.t.",))))))))</f>
        <v>n.v.t.</v>
      </c>
      <c r="L9" s="245" t="str">
        <f>IF(F9&gt;240,"Qv te groot",IF(F9&gt;O34,"DN 400",IF(F9&gt;O33,"DN 350",IF(F9&gt;O32,"DN 300",IF(F9&gt;O31,"DN 250",IF(F9&gt;O30,"DN 200",IF(F9&gt;O29,"DN 150",IF(F9&lt;12.954,"n.v.t.",))))))))</f>
        <v>n.v.t.</v>
      </c>
      <c r="M9" s="263"/>
      <c r="N9" s="262">
        <v>22</v>
      </c>
      <c r="O9" s="251">
        <v>0.161</v>
      </c>
      <c r="Q9" s="197">
        <v>20</v>
      </c>
      <c r="R9" s="191">
        <f>S9/60</f>
        <v>3.1666666666666666E-3</v>
      </c>
      <c r="S9" s="201">
        <v>0.19</v>
      </c>
      <c r="T9">
        <v>2</v>
      </c>
    </row>
    <row r="10" spans="1:20" ht="15.75" thickBot="1">
      <c r="C10" s="246"/>
      <c r="D10" s="242">
        <v>70</v>
      </c>
      <c r="E10" s="241">
        <v>50</v>
      </c>
      <c r="F10" s="240">
        <f>C10/(4200*(D10-E10))</f>
        <v>0</v>
      </c>
      <c r="G10" s="240">
        <f>F10*60</f>
        <v>0</v>
      </c>
      <c r="H10" s="239" t="str">
        <f>IF(I10="12 mm","14 mm",IF(I10="15 mm","16 mm",IF(I10="22 mm","20 mm",IF(I10="28 mm","25 mm",IF(I10="35 mm","32 mm",IF(F10&lt;0.00001,"-----"))))))</f>
        <v>-----</v>
      </c>
      <c r="I10" s="238" t="str">
        <f>IF(F10&gt;0.511,"Qv te groot",IF(F10&gt;O8,"35 mm",IF(F10&gt;O9,"28 mm",IF(F10&gt;O10,"22 mm",IF(F11&gt;O11,"15 mm",IF(F10&gt;O6,"12 mm",IF(F10&lt;0.00001,"-----")))))))</f>
        <v>-----</v>
      </c>
      <c r="J10" s="238" t="str">
        <f>IF(F10&gt;1.452,"Qv te groot",IF(F10&gt;O19,"2",IF(F10&gt;O18,"11/2",IF(F10&gt;O17,"11/4",IF(F10&gt;O16,"1",IF(F10&gt;O15,"3/4",IF(F10&gt;O14,"1/2",IF(F10&lt;O14,"-----"))))))))</f>
        <v>-----</v>
      </c>
      <c r="K10" s="238" t="str">
        <f>IF(F10&gt;12.956,"Qv te groot",IF(F10&gt;O28,"DN 125",IF(F10&gt;O27,"DN 100",IF(F10&gt;O26,"DN 80",IF(F10&gt;O25,"DN 65",IF(F10&gt;O24,"DN 50",IF(F10&gt;O23,"DN 40",IF(F10&lt;0.655,"n.v.t.",))))))))</f>
        <v>n.v.t.</v>
      </c>
      <c r="L10" s="245" t="str">
        <f>IF(F10&gt;240,"Qv te groot",IF(F10&gt;O34,"DN 400",IF(F10&gt;O33,"DN 350",IF(F10&gt;O32,"DN 300",IF(F10&gt;O31,"DN 250",IF(F10&gt;O30,"DN 200",IF(F10&gt;O29,"DN 150",IF(F10&lt;12.954,"n.v.t.",))))))))</f>
        <v>n.v.t.</v>
      </c>
      <c r="M10" s="184"/>
      <c r="N10" s="197">
        <v>15</v>
      </c>
      <c r="O10" s="191">
        <v>5.6000000000000001E-2</v>
      </c>
      <c r="Q10" s="262">
        <v>18</v>
      </c>
      <c r="R10" s="191">
        <f>S10/60</f>
        <v>2.5000000000000001E-3</v>
      </c>
      <c r="S10" s="201">
        <v>0.15</v>
      </c>
    </row>
    <row r="11" spans="1:20" ht="15.75" thickBot="1">
      <c r="C11" s="246"/>
      <c r="D11" s="242">
        <v>70</v>
      </c>
      <c r="E11" s="241">
        <v>50</v>
      </c>
      <c r="F11" s="240">
        <f>C11/(4200*(D11-E11))</f>
        <v>0</v>
      </c>
      <c r="G11" s="240">
        <f>F11*60</f>
        <v>0</v>
      </c>
      <c r="H11" s="239" t="str">
        <f>IF(I11="12 mm","14 mm",IF(I11="15 mm","16 mm",IF(I11="22 mm","20 mm",IF(I11="28 mm","25 mm",IF(I11="35 mm","32 mm",IF(F11&lt;0.00001,"-----"))))))</f>
        <v>-----</v>
      </c>
      <c r="I11" s="238" t="str">
        <f>IF(F11&gt;0.511,"Qv te groot",IF(F11&gt;O8,"35 mm",IF(F11&gt;O9,"28 mm",IF(F11&gt;O10,"22 mm",IF(F11&gt;O11,"15 mm",IF(F11&gt;O6,"12 mm",IF(F11&lt;0.00001,"-----")))))))</f>
        <v>-----</v>
      </c>
      <c r="J11" s="238" t="str">
        <f>IF(F11&gt;1.452,"Qv te groot",IF(F11&gt;O19,"2",IF(F11&gt;O18,"11/2",IF(F11&gt;O17,"11/4",IF(F11&gt;O16,"1",IF(F11&gt;O15,"3/4",IF(F11&gt;O14,"1/2",IF(F11&lt;O14,"-----"))))))))</f>
        <v>-----</v>
      </c>
      <c r="K11" s="238" t="str">
        <f>IF(F11&gt;12.956,"Qv te groot",IF(F11&gt;O28,"DN 125",IF(F11&gt;O27,"DN 100",IF(F11&gt;O26,"DN 80",IF(F11&gt;O25,"DN 65",IF(F11&gt;O24,"DN 50",IF(F11&gt;O23,"DN 40",IF(F11&lt;0.655,"n.v.t.",))))))))</f>
        <v>n.v.t.</v>
      </c>
      <c r="L11" s="245" t="str">
        <f>IF(F11&gt;240,"Qv te groot",IF(F11&gt;O34,"DN 400",IF(F11&gt;O33,"DN 350",IF(F11&gt;O32,"DN 300",IF(F11&gt;O31,"DN 250",IF(F11&gt;O30,"DN 200",IF(F11&gt;O29,"DN 150",IF(F11&lt;12.954,"n.v.t.",))))))))</f>
        <v>n.v.t.</v>
      </c>
      <c r="M11" s="184"/>
      <c r="N11" s="198">
        <v>12</v>
      </c>
      <c r="O11" s="193">
        <v>2.1000000000000001E-2</v>
      </c>
      <c r="Q11" s="197">
        <v>16</v>
      </c>
      <c r="R11" s="191">
        <f>S11/60</f>
        <v>1.8333333333333333E-3</v>
      </c>
      <c r="S11" s="201">
        <v>0.11</v>
      </c>
    </row>
    <row r="12" spans="1:20" ht="15.75" thickBot="1">
      <c r="C12" s="246"/>
      <c r="D12" s="242">
        <v>70</v>
      </c>
      <c r="E12" s="241">
        <v>50</v>
      </c>
      <c r="F12" s="240">
        <f>C12/(4200*(D12-E12))</f>
        <v>0</v>
      </c>
      <c r="G12" s="240">
        <f>F12*60</f>
        <v>0</v>
      </c>
      <c r="H12" s="239" t="str">
        <f>IF(I12="12 mm","14 mm",IF(I12="15 mm","16 mm",IF(I12="22 mm","20 mm",IF(I12="28 mm","25 mm",IF(I12="35 mm","32 mm",IF(F12&lt;0.00001,"-----"))))))</f>
        <v>-----</v>
      </c>
      <c r="I12" s="238" t="str">
        <f>IF(F12&gt;0.511,"Qv te groot",IF(F12&gt;O8,"35 mm",IF(F12&gt;O9,"28 mm",IF(F12&gt;O10,"22 mm",IF(F12&gt;O11,"15 mm",IF(F12&gt;O6,"12 mm",IF(F12&lt;0.00001,"-----")))))))</f>
        <v>-----</v>
      </c>
      <c r="J12" s="238" t="str">
        <f>IF(F12&gt;1.452,"Qv te groot",IF(F12&gt;O19,"2",IF(F12&gt;O18,"11/2",IF(F12&gt;O17,"11/4",IF(F12&gt;O16,"1",IF(F12&gt;O15,"3/4",IF(F12&gt;O14,"1/2",IF(F12&lt;O14,"-----"))))))))</f>
        <v>-----</v>
      </c>
      <c r="K12" s="238" t="str">
        <f>IF(F12&gt;12.956,"Qv te groot",IF(F12&gt;O28,"DN 125",IF(F12&gt;O27,"DN 100",IF(F12&gt;O26,"DN 80",IF(F12&gt;O25,"DN 65",IF(F12&gt;O24,"DN 50",IF(F12&gt;O23,"DN 40",IF(F12&lt;0.655,"n.v.t.",))))))))</f>
        <v>n.v.t.</v>
      </c>
      <c r="L12" s="245" t="str">
        <f>IF(F12&gt;240,"Qv te groot",IF(F12&gt;O34,"DN 400",IF(F12&gt;O33,"DN 350",IF(F12&gt;O32,"DN 300",IF(F12&gt;O31,"DN 250",IF(F12&gt;O30,"DN 200",IF(F12&gt;O29,"DN 150",IF(F12&lt;12.954,"n.v.t.",))))))))</f>
        <v>n.v.t.</v>
      </c>
      <c r="M12" s="184"/>
      <c r="N12" s="184"/>
      <c r="O12" s="184"/>
      <c r="Q12" s="198">
        <v>14</v>
      </c>
      <c r="R12" s="193">
        <f>S12/60</f>
        <v>1.3333333333333333E-3</v>
      </c>
      <c r="S12" s="201">
        <v>0.08</v>
      </c>
    </row>
    <row r="13" spans="1:20" ht="15.75" thickBot="1">
      <c r="C13" s="246"/>
      <c r="D13" s="242">
        <v>70</v>
      </c>
      <c r="E13" s="241">
        <v>50</v>
      </c>
      <c r="F13" s="240">
        <f>C13/(4200*(D13-E13))</f>
        <v>0</v>
      </c>
      <c r="G13" s="240">
        <f>F13*60</f>
        <v>0</v>
      </c>
      <c r="H13" s="239" t="str">
        <f>IF(I13="12 mm","14 mm",IF(I13="15 mm","16 mm",IF(I13="22 mm","20 mm",IF(I13="28 mm","25 mm",IF(I13="35 mm","32 mm",IF(F13&lt;0.00001,"-----"))))))</f>
        <v>-----</v>
      </c>
      <c r="I13" s="238" t="str">
        <f>IF(F13&gt;0.511,"Qv te groot",IF(F13&gt;O8,"35 mm",IF(F13&gt;O9,"28 mm",IF(F13&gt;O10,"22 mm",IF(F13&gt;O11,"15 mm",IF(F13&gt;O6,"12 mm",IF(F13&lt;0.00001,"-----")))))))</f>
        <v>-----</v>
      </c>
      <c r="J13" s="238" t="str">
        <f>IF(F13&gt;1.452,"Qv te groot",IF(F13&gt;O19,"2",IF(F13&gt;O18,"11/2",IF(F13&gt;O17,"11/4",IF(F13&gt;O16,"1",IF(F13&gt;O15,"3/4",IF(F13&gt;O14,"1/2",IF(F13&lt;O14,"-----"))))))))</f>
        <v>-----</v>
      </c>
      <c r="K13" s="238" t="str">
        <f>IF(F13&gt;12.956,"Qv te groot",IF(F13&gt;O28,"DN 125",IF(F13&gt;O27,"DN 100",IF(F13&gt;O26,"DN 80",IF(F13&gt;O25,"DN 65",IF(F13&gt;O24,"DN 50",IF(F13&gt;O23,"DN 40",IF(F13&lt;0.655,"n.v.t.",))))))))</f>
        <v>n.v.t.</v>
      </c>
      <c r="L13" s="245" t="str">
        <f>IF(F13&gt;240,"Qv te groot",IF(F13&gt;O34,"DN 400",IF(F13&gt;O33,"DN 350",IF(F13&gt;O32,"DN 300",IF(F13&gt;O31,"DN 250",IF(F13&gt;O30,"DN 200",IF(F12&gt;O29,"DN 150",IF(F13&lt;12.954,"n.v.t.",))))))))</f>
        <v>n.v.t.</v>
      </c>
      <c r="M13" s="184"/>
      <c r="N13" s="261" t="s">
        <v>444</v>
      </c>
      <c r="O13" s="260"/>
      <c r="Q13" s="257"/>
      <c r="R13" s="257"/>
      <c r="S13" s="257"/>
    </row>
    <row r="14" spans="1:20" ht="15.75" thickBot="1">
      <c r="C14" s="246"/>
      <c r="D14" s="242">
        <v>70</v>
      </c>
      <c r="E14" s="241">
        <v>50</v>
      </c>
      <c r="F14" s="240">
        <f>C14/(4200*(D14-E14))</f>
        <v>0</v>
      </c>
      <c r="G14" s="240">
        <f>F14*60</f>
        <v>0</v>
      </c>
      <c r="H14" s="239" t="str">
        <f>IF(I14="12 mm","14 mm",IF(I14="15 mm","16 mm",IF(I14="22 mm","20 mm",IF(I14="28 mm","25 mm",IF(I14="35 mm","32 mm",IF(F14&lt;0.00001,"-----"))))))</f>
        <v>-----</v>
      </c>
      <c r="I14" s="238" t="str">
        <f>IF(F14&gt;0.511,"Qv te groot",IF(F14&gt;O8,"35 mm",IF(F14&gt;O9,"28 mm",IF(F14&gt;O10,"22 mm",IF(F14&gt;O11,"15 mm",IF(F14&gt;O6,"12 mm",IF(F14&lt;0.00001,"-----")))))))</f>
        <v>-----</v>
      </c>
      <c r="J14" s="238" t="str">
        <f>IF(F14&gt;1.452,"Qv te groot",IF(F14&gt;O19,"2",IF(F14&gt;O18,"11/2",IF(F14&gt;O17,"11/4",IF(F14&gt;O16,"1",IF(F14&gt;O15,"3/4",IF(F14&gt;O14,"1/2",IF(F14&lt;O14,"-----"))))))))</f>
        <v>-----</v>
      </c>
      <c r="K14" s="238" t="str">
        <f>IF(F14&gt;12.956,"Qv te groot",IF(F14&gt;O28,"DN 125",IF(F14&gt;O27,"DN 100",IF(F14&gt;O26,"DN 80",IF(F14&gt;O25,"DN 65",IF(F14&gt;O24,"DN 50",IF(F14&gt;O23,"DN 40",IF(F14&lt;0.655,"n.v.t.",))))))))</f>
        <v>n.v.t.</v>
      </c>
      <c r="L14" s="245" t="str">
        <f>IF(F14&gt;240,"Qv te groot",IF(F14&gt;O34,"DN 400",IF(F14&gt;O33,"DN 350",IF(F14&gt;O32,"DN 300",IF(F14&gt;O31,"DN 250",IF(F14&gt;O30,"DN 200",IF(F14&gt;O29,"DN 150",IF(F14&lt;12.954,"n.v.t.",))))))))</f>
        <v>n.v.t.</v>
      </c>
      <c r="M14" s="184"/>
      <c r="N14" s="259" t="s">
        <v>436</v>
      </c>
      <c r="O14" s="258">
        <v>1.0000000000000001E-5</v>
      </c>
      <c r="Q14" s="257"/>
      <c r="R14" s="257"/>
      <c r="S14" s="257"/>
    </row>
    <row r="15" spans="1:20" ht="15.75" thickBot="1">
      <c r="C15" s="246"/>
      <c r="D15" s="242">
        <v>70</v>
      </c>
      <c r="E15" s="241">
        <v>50</v>
      </c>
      <c r="F15" s="240">
        <f>C15/(4200*(D15-E15))</f>
        <v>0</v>
      </c>
      <c r="G15" s="240">
        <f>F15*60</f>
        <v>0</v>
      </c>
      <c r="H15" s="239" t="str">
        <f>IF(I15="12 mm","14 mm",IF(I15="15 mm","16 mm",IF(I15="22 mm","20 mm",IF(I15="28 mm","25 mm",IF(I15="35 mm","32 mm",IF(F15&lt;0.00001,"-----"))))))</f>
        <v>-----</v>
      </c>
      <c r="I15" s="238" t="str">
        <f>IF(F15&gt;0.511,"Qv te groot",IF(F15&gt;O8,"35 mm",IF(F15&gt;O9,"28 mm",IF(F15&gt;O10,"22 mm",IF(F15&gt;O11,"15 mm",IF(F15&gt;O6,"12 mm",IF(F15&lt;0.00001,"-----")))))))</f>
        <v>-----</v>
      </c>
      <c r="J15" s="238" t="str">
        <f>IF(F15&gt;1.452,"Qv te groot",IF(F15&gt;O19,"2",IF(F15&gt;O18,"11/2",IF(F15&gt;O17,"11/4",IF(F15&gt;O16,"1",IF(F15&gt;O15,"3/4",IF(F15&gt;O14,"1/2",IF(F15&lt;O14,"-----"))))))))</f>
        <v>-----</v>
      </c>
      <c r="K15" s="238" t="str">
        <f>IF(F15&gt;12.956,"Qv te groot",IF(F15&gt;O28,"DN 125",IF(F15&gt;O27,"DN 100",IF(F15&gt;O26,"DN 80",IF(F15&gt;O25,"DN 65",IF(F15&gt;O24,"DN 50",IF(F15&gt;O23,"DN 40",IF(F15&lt;0.655,"n.v.t.",))))))))</f>
        <v>n.v.t.</v>
      </c>
      <c r="L15" s="245" t="str">
        <f>IF(F15&gt;240,"Qv te groot",IF(F15&gt;O34,"DN 400",IF(F15&gt;O33,"DN 350",IF(F15&gt;O32,"DN 300",IF(F15&gt;O31,"DN 250",IF(F15&gt;O30,"DN 200",IF(F15&gt;O29,"DN 150",IF(F15&lt;12.954,"n.v.t.",))))))))</f>
        <v>n.v.t.</v>
      </c>
      <c r="M15" s="184"/>
      <c r="N15" s="255" t="s">
        <v>443</v>
      </c>
      <c r="O15" s="255">
        <v>8.1000000000000003E-2</v>
      </c>
    </row>
    <row r="16" spans="1:20" ht="15.75" thickBot="1">
      <c r="C16" s="246"/>
      <c r="D16" s="242">
        <v>70</v>
      </c>
      <c r="E16" s="241">
        <v>50</v>
      </c>
      <c r="F16" s="240">
        <f>C16/(4200*(D16-E16))</f>
        <v>0</v>
      </c>
      <c r="G16" s="240">
        <f>F16*60</f>
        <v>0</v>
      </c>
      <c r="H16" s="239" t="str">
        <f>IF(I16="12 mm","14 mm",IF(I16="15 mm","16 mm",IF(I16="22 mm","20 mm",IF(I16="28 mm","25 mm",IF(I16="35 mm","32 mm",IF(F16&lt;0.00001,"-----"))))))</f>
        <v>-----</v>
      </c>
      <c r="I16" s="238" t="str">
        <f>IF(F16&gt;0.511,"Qv te groot",IF(F16&gt;O8,"35 mm",IF(F16&gt;O9,"28 mm",IF(F16&gt;O10,"22 mm",IF(F16&gt;O11,"15 mm",IF(F16&gt;O6,"12 mm",IF(F16&lt;0.00001,"-----")))))))</f>
        <v>-----</v>
      </c>
      <c r="J16" s="238" t="str">
        <f>IF(F16&gt;1.452,"Qv te groot",IF(F16&gt;O19,"2",IF(F16&gt;O18,"11/2",IF(F16&gt;O17,"11/4",IF(F16&gt;O16,"1",IF(F16&gt;O15,"3/4",IF(F16&gt;O14,"1/2",IF(F16&lt;O14,"-----"))))))))</f>
        <v>-----</v>
      </c>
      <c r="K16" s="238" t="str">
        <f>IF(F16&gt;12.956,"Qv te groot",IF(F16&gt;O28,"DN 125",IF(F16&gt;O27,"DN 100",IF(F16&gt;O26,"DN 80",IF(F16&gt;O25,"DN 65",IF(F16&gt;O24,"DN 50",IF(F16&gt;O23,"DN 40",IF(F16&lt;0.655,"n.v.t.",))))))))</f>
        <v>n.v.t.</v>
      </c>
      <c r="L16" s="245" t="str">
        <f>IF(F16&gt;240,"Qv te groot",IF(F16&gt;O34,"DN 400",IF(F16&gt;O33,"DN 350",IF(F16&gt;O32,"DN 300",IF(F16&gt;O31,"DN 250",IF(F16&gt;O30,"DN 200",IF(F16&gt;O29,"DN 150",IF(F16&lt;12.954,"n.v.t.",))))))))</f>
        <v>n.v.t.</v>
      </c>
      <c r="M16" s="184"/>
      <c r="N16" s="255" t="s">
        <v>442</v>
      </c>
      <c r="O16" s="255">
        <v>0.18099999999999999</v>
      </c>
    </row>
    <row r="17" spans="3:21" ht="15.75" thickBot="1">
      <c r="C17" s="246"/>
      <c r="D17" s="242">
        <v>70</v>
      </c>
      <c r="E17" s="241">
        <v>50</v>
      </c>
      <c r="F17" s="240">
        <f>C17/(4200*(D17-E17))</f>
        <v>0</v>
      </c>
      <c r="G17" s="240">
        <f>F17*60</f>
        <v>0</v>
      </c>
      <c r="H17" s="239" t="str">
        <f>IF(I17="12 mm","14 mm",IF(I17="15 mm","16 mm",IF(I17="22 mm","20 mm",IF(I17="28 mm","25 mm",IF(I17="35 mm","32 mm",IF(F17&lt;0.00001,"-----"))))))</f>
        <v>-----</v>
      </c>
      <c r="I17" s="238" t="str">
        <f>IF(F17&gt;0.511,"Qv te groot",IF(F17&gt;O8,"35 mm",IF(F17&gt;O9,"28 mm",IF(F17&gt;O10,"22 mm",IF(F17&gt;O11,"15 mm",IF(F17&gt;O6,"12 mm",IF(F17&lt;0.00001,"-----")))))))</f>
        <v>-----</v>
      </c>
      <c r="J17" s="238" t="str">
        <f>IF(F17&gt;1.452,"Qv te groot",IF(F17&gt;O19,"2",IF(F17&gt;O18,"11/2",IF(F17&gt;O17,"11/4",IF(F17&gt;O16,"1",IF(F17&gt;O15,"3/4",IF(F17&gt;O14,"1/2",IF(F17&lt;O14,"-----"))))))))</f>
        <v>-----</v>
      </c>
      <c r="K17" s="238" t="str">
        <f>IF(F17&gt;12.956,"Qv te groot",IF(F17&gt;O28,"DN 125",IF(F17&gt;O27,"DN 100",IF(F17&gt;O26,"DN 80",IF(F17&gt;O25,"DN 65",IF(F17&gt;O24,"DN 50",IF(F17&gt;O23,"DN 40",IF(F17&lt;0.655,"n.v.t.",))))))))</f>
        <v>n.v.t.</v>
      </c>
      <c r="L17" s="245" t="str">
        <f>IF(F17&gt;240,"Qv te groot",IF(F17&gt;O34,"DN 400",IF(F17&gt;O33,"DN 350",IF(F17&gt;O32,"DN 300",IF(F17&gt;O31,"DN 250",IF(F17&gt;O30,"DN 200",IF(F17&gt;O29,"DN 150",IF(F17&lt;12.954,"n.v.t.",))))))))</f>
        <v>n.v.t.</v>
      </c>
      <c r="M17" s="184"/>
      <c r="N17" s="256" t="s">
        <v>441</v>
      </c>
      <c r="O17" s="256">
        <v>0.312</v>
      </c>
    </row>
    <row r="18" spans="3:21" ht="15.75" thickBot="1">
      <c r="C18" s="246"/>
      <c r="D18" s="242">
        <v>70</v>
      </c>
      <c r="E18" s="241">
        <v>50</v>
      </c>
      <c r="F18" s="240">
        <f>C18/(4200*(D18-E18))</f>
        <v>0</v>
      </c>
      <c r="G18" s="240">
        <f>F18*60</f>
        <v>0</v>
      </c>
      <c r="H18" s="239" t="str">
        <f>IF(I18="12 mm","14 mm",IF(I18="15 mm","16 mm",IF(I18="22 mm","20 mm",IF(I18="28 mm","25 mm",IF(I18="35 mm","32 mm",IF(F18&lt;0.00001,"-----"))))))</f>
        <v>-----</v>
      </c>
      <c r="I18" s="238" t="str">
        <f>IF(F18&gt;0.511,"Qv te groot",IF(F18&gt;O8,"35 mm",IF(F18&gt;O9,"28 mm",IF(F18&gt;O10,"22 mm",IF(F18&gt;O11,"15 mm",IF(F18&gt;O6,"12 mm",IF(F18&lt;0.00001,"-----")))))))</f>
        <v>-----</v>
      </c>
      <c r="J18" s="238" t="str">
        <f>IF(F18&gt;1.452,"Qv te groot",IF(F18&gt;O19,"2",IF(F18&gt;O18,"11/2",IF(F18&gt;O17,"11/4",IF(F18&gt;O16,"1",IF(F18&gt;O15,"3/4",IF(F18&gt;O14,"1/2",IF(F18&lt;O14,"-----"))))))))</f>
        <v>-----</v>
      </c>
      <c r="K18" s="238" t="str">
        <f>IF(F18&gt;12.956,"Qv te groot",IF(F18&gt;O28,"DN 125",IF(F18&gt;O27,"DN 100",IF(F18&gt;O26,"DN 80",IF(F18&gt;O25,"DN 65",IF(F18&gt;O24,"DN 50",IF(F18&gt;O23,"DN 40",IF(F18&lt;0.655,"n.v.t.",))))))))</f>
        <v>n.v.t.</v>
      </c>
      <c r="L18" s="245" t="str">
        <f>IF(F18&gt;240,"Qv te groot",IF(F18&gt;O34,"DN 400",IF(F18&gt;O33,"DN 350",IF(F18&gt;O32,"DN 300",IF(F18&gt;O31,"DN 250",IF(F18&gt;O30,"DN 200",IF(F18&gt;O29,"DN 150",IF(F18&lt;12.954,"n.v.t.",))))))))</f>
        <v>n.v.t.</v>
      </c>
      <c r="M18" s="184"/>
      <c r="N18" s="255" t="s">
        <v>440</v>
      </c>
      <c r="O18" s="255">
        <v>0.60099999999999998</v>
      </c>
    </row>
    <row r="19" spans="3:21" ht="15.75" thickBot="1">
      <c r="C19" s="246"/>
      <c r="D19" s="242">
        <v>70</v>
      </c>
      <c r="E19" s="241">
        <v>50</v>
      </c>
      <c r="F19" s="240">
        <f>C19/(4200*(D19-E19))</f>
        <v>0</v>
      </c>
      <c r="G19" s="240">
        <f>F19*60</f>
        <v>0</v>
      </c>
      <c r="H19" s="239" t="str">
        <f>IF(I19="12 mm","14 mm",IF(I19="15 mm","16 mm",IF(I19="22 mm","20 mm",IF(I19="28 mm","25 mm",IF(I19="35 mm","32 mm",IF(F19&lt;0.00001,"-----"))))))</f>
        <v>-----</v>
      </c>
      <c r="I19" s="238" t="str">
        <f>IF(F19&gt;0.511,"Qv te groot",IF(F19&gt;O8,"35 mm",IF(F19&gt;O9,"28 mm",IF(F19&gt;O10,"22 mm",IF(F19&gt;O11,"15 mm",IF(F19&gt;O6,"12 mm",IF(F19&lt;0.00001,"-----")))))))</f>
        <v>-----</v>
      </c>
      <c r="J19" s="238" t="str">
        <f>IF(F19&gt;1.452,"Qv te groot",IF(F19&gt;O19,"2",IF(F19&gt;O18,"11/2",IF(F19&gt;O17,"11/4",IF(F19&gt;O16,"1",IF(F19&gt;O15,"3/4",IF(F19&gt;O14,"1/2",IF(F19&lt;O14,"-----"))))))))</f>
        <v>-----</v>
      </c>
      <c r="K19" s="238" t="str">
        <f>IF(F19&gt;12.956,"Qv te groot",IF(F19&gt;O28,"DN 125",IF(F19&gt;O27,"DN 100",IF(F19&gt;O26,"DN 80",IF(F19&gt;O25,"DN 65",IF(F19&gt;O24,"DN 50",IF(F19&gt;O23,"DN 40",IF(F19&lt;0.655,"n.v.t.",))))))))</f>
        <v>n.v.t.</v>
      </c>
      <c r="L19" s="245" t="str">
        <f>IF(F19&gt;240,"Qv te groot",IF(F19&gt;O34,"DN 400",IF(F19&gt;O33,"DN 350",IF(F19&gt;O32,"DN 300",IF(F19&gt;O31,"DN 250",IF(F19&gt;O30,"DN 200",IF(F19&gt;O29,"DN 150",IF(F19&lt;12.954,"n.v.t.",))))))))</f>
        <v>n.v.t.</v>
      </c>
      <c r="M19" s="184"/>
      <c r="N19" s="255" t="s">
        <v>439</v>
      </c>
      <c r="O19" s="255">
        <v>0.85899999999999999</v>
      </c>
    </row>
    <row r="20" spans="3:21" ht="15.75" thickBot="1">
      <c r="C20" s="246"/>
      <c r="D20" s="242">
        <v>70</v>
      </c>
      <c r="E20" s="241">
        <v>50</v>
      </c>
      <c r="F20" s="240">
        <f>C20/(4200*(D20-E20))</f>
        <v>0</v>
      </c>
      <c r="G20" s="240">
        <f>F20*60</f>
        <v>0</v>
      </c>
      <c r="H20" s="239" t="str">
        <f>IF(I20="12 mm","14 mm",IF(I20="15 mm","16 mm",IF(I20="22 mm","20 mm",IF(I20="28 mm","25 mm",IF(I20="35 mm","32 mm",IF(F20&lt;0.00001,"-----"))))))</f>
        <v>-----</v>
      </c>
      <c r="I20" s="238" t="str">
        <f>IF(F20&gt;0.511,"Qv te groot",IF(F20&gt;O8,"35 mm",IF(F20&gt;O9,"28 mm",IF(F20&gt;O10,"22 mm",IF(F20&gt;O11,"15 mm",IF(F20&gt;O6,"12 mm",IF(F20&lt;0.00001,"-----")))))))</f>
        <v>-----</v>
      </c>
      <c r="J20" s="238" t="str">
        <f>IF(F20&gt;1.452,"Qv te groot",IF(F20&gt;O19,"2",IF(F20&gt;O18,"11/2",IF(F20&gt;O17,"11/4",IF(F20&gt;O16,"1",IF(F20&gt;O15,"3/4",IF(F20&gt;O14,"1/2",IF(F20&lt;O14,"-----"))))))))</f>
        <v>-----</v>
      </c>
      <c r="K20" s="238" t="str">
        <f>IF(F20&gt;12.956,"Qv te groot",IF(F20&gt;O28,"DN 125",IF(F20&gt;O27,"DN 100",IF(F20&gt;O26,"DN 80",IF(F20&gt;O25,"DN 65",IF(F20&gt;O24,"DN 50",IF(F20&gt;O23,"DN 40",IF(F20&lt;0.655,"n.v.t.",))))))))</f>
        <v>n.v.t.</v>
      </c>
      <c r="L20" s="245" t="str">
        <f>IF(F20&gt;240,"Qv te groot",IF(F20&gt;O34,"DN 400",IF(F20&gt;O33,"DN 350",IF(F20&gt;O32,"DN 300",IF(F20&gt;O31,"DN 250",IF(F20&gt;O30,"DN 200",IF(F20&gt;O29,"DN 150",IF(F20&lt;12.954,"n.v.t.",))))))))</f>
        <v>n.v.t.</v>
      </c>
      <c r="M20" s="184"/>
      <c r="N20" s="255" t="s">
        <v>438</v>
      </c>
      <c r="O20" s="255">
        <v>1.4510000000000001</v>
      </c>
    </row>
    <row r="21" spans="3:21" ht="15.75" thickBot="1">
      <c r="C21" s="246"/>
      <c r="D21" s="242">
        <v>70</v>
      </c>
      <c r="E21" s="241">
        <v>50</v>
      </c>
      <c r="F21" s="240">
        <f>C21/(4200*(D21-E21))</f>
        <v>0</v>
      </c>
      <c r="G21" s="240">
        <f>F21*60</f>
        <v>0</v>
      </c>
      <c r="H21" s="239" t="str">
        <f>IF(I21="12 mm","14 mm",IF(I21="15 mm","16 mm",IF(I21="22 mm","20 mm",IF(I21="28 mm","25 mm",IF(I21="35 mm","32 mm",IF(F21&lt;0.00001,"-----"))))))</f>
        <v>-----</v>
      </c>
      <c r="I21" s="238" t="str">
        <f>IF(F21&gt;0.511,"Qv te groot",IF(F21&gt;O8,"35 mm",IF(F21&gt;O9,"28 mm",IF(F21&gt;O10,"22 mm",IF(F21&gt;O11,"15 mm",IF(F21&gt;O6,"12 mm",IF(F21&lt;0.00001,"-----")))))))</f>
        <v>-----</v>
      </c>
      <c r="J21" s="238" t="str">
        <f>IF(F21&gt;1.452,"Qv te groot",IF(F21&gt;O19,"2",IF(F21&gt;O18,"11/2",IF(F21&gt;O17,"11/4",IF(F21&gt;O16,"1",IF(F21&gt;O15,"3/4",IF(F21&gt;O14,"1/2",IF(F21&lt;O14,"-----"))))))))</f>
        <v>-----</v>
      </c>
      <c r="K21" s="238" t="str">
        <f>IF(F21&gt;12.956,"Qv te groot",IF(F21&gt;O28,"DN 125",IF(F21&gt;O27,"DN 100",IF(F21&gt;O26,"DN 80",IF(F21&gt;O25,"DN 65",IF(F21&gt;O24,"DN 50",IF(F21&gt;O23,"DN 40",IF(F21&lt;0.655,"n.v.t.",))))))))</f>
        <v>n.v.t.</v>
      </c>
      <c r="L21" s="245" t="str">
        <f>IF(F21&gt;240,"Qv te groot",IF(F21&gt;O34,"DN 400",IF(F21&gt;O33,"DN 350",IF(F21&gt;O32,"DN 300",IF(F21&gt;O31,"DN 250",IF(F21&gt;O30,"DN 200",IF(F21&gt;O29,"DN 150",IF(F21&lt;12.954,"n.v.t.",))))))))</f>
        <v>n.v.t.</v>
      </c>
      <c r="M21" s="184"/>
      <c r="N21" s="184"/>
      <c r="O21" s="184"/>
    </row>
    <row r="22" spans="3:21" ht="15.75" thickBot="1">
      <c r="C22" s="246"/>
      <c r="D22" s="242">
        <v>70</v>
      </c>
      <c r="E22" s="241">
        <v>50</v>
      </c>
      <c r="F22" s="240">
        <f>C22/(4200*(D22-E22))</f>
        <v>0</v>
      </c>
      <c r="G22" s="240">
        <f>F22*60</f>
        <v>0</v>
      </c>
      <c r="H22" s="239" t="str">
        <f>IF(I22="12 mm","14 mm",IF(I22="15 mm","16 mm",IF(I22="22 mm","20 mm",IF(I22="28 mm","25 mm",IF(I22="35 mm","32 mm",IF(F22&lt;0.00001,"-----"))))))</f>
        <v>-----</v>
      </c>
      <c r="I22" s="238" t="str">
        <f>IF(F22&gt;0.511,"Qv te groot",IF(F22&gt;O8,"35 mm",IF(F22&gt;O9,"28 mm",IF(F22&gt;O10,"22 mm",IF(F22&gt;O11,"15 mm",IF(F22&gt;O6,"12 mm",IF(F22&lt;0.00001,"-----")))))))</f>
        <v>-----</v>
      </c>
      <c r="J22" s="238" t="str">
        <f>IF(F22&gt;1.452,"Qv te groot",IF(F22&gt;O19,"2",IF(F22&gt;O18,"11/2",IF(F22&gt;O17,"11/4",IF(F22&gt;O16,"1",IF(F22&gt;O15,"3/4",IF(F22&gt;O14,"1/2",IF(F22&lt;O14,"-----"))))))))</f>
        <v>-----</v>
      </c>
      <c r="K22" s="238" t="str">
        <f>IF(F22&gt;12.956,"Qv te groot",IF(F22&gt;O28,"DN 125",IF(F22&gt;O27,"DN 100",IF(F22&gt;O26,"DN 80",IF(F22&gt;O25,"DN 65",IF(F22&gt;O24,"DN 50",IF(F22&gt;O23,"DN 40",IF(F22&lt;0.655,"n.v.t.",))))))))</f>
        <v>n.v.t.</v>
      </c>
      <c r="L22" s="245" t="str">
        <f>IF(F22&gt;240,"Qv te groot",IF(F22&gt;O34,"DN 400",IF(F22&gt;O33,"DN 350",IF(F22&gt;O32,"DN 300",IF(F22&gt;O31,"DN 250",IF(F22&gt;O30,"DN 200",IF(F22&gt;O29,"DN 150",IF(F22&lt;12.954,"n.v.t.",))))))))</f>
        <v>n.v.t.</v>
      </c>
      <c r="M22" s="184"/>
      <c r="N22" s="254" t="s">
        <v>437</v>
      </c>
      <c r="O22" s="253"/>
    </row>
    <row r="23" spans="3:21" ht="15.75" thickBot="1">
      <c r="C23" s="246"/>
      <c r="D23" s="242">
        <v>70</v>
      </c>
      <c r="E23" s="241">
        <v>50</v>
      </c>
      <c r="F23" s="240">
        <f>C23/(4200*(D23-E23))</f>
        <v>0</v>
      </c>
      <c r="G23" s="240">
        <f>F23*60</f>
        <v>0</v>
      </c>
      <c r="H23" s="239" t="str">
        <f>IF(I23="12 mm","14 mm",IF(I23="15 mm","16 mm",IF(I23="22 mm","20 mm",IF(I23="28 mm","25 mm",IF(I23="35 mm","32 mm",IF(F23&lt;0.00001,"-----"))))))</f>
        <v>-----</v>
      </c>
      <c r="I23" s="238" t="str">
        <f>IF(F23&gt;0.511,"Qv te groot",IF(F23&gt;O8,"35 mm",IF(F23&gt;O9,"28 mm",IF(F23&gt;O10,"22 mm",IF(F23&gt;O11,"15 mm",IF(F23&gt;O6,"12 mm",IF(F23&lt;0.00001,"-----")))))))</f>
        <v>-----</v>
      </c>
      <c r="J23" s="238" t="str">
        <f>IF(F23&gt;1.452,"Qv te groot",IF(F23&gt;O19,"2",IF(F23&gt;O18,"11/2",IF(F23&gt;O17,"11/4",IF(F23&gt;O16,"1",IF(F23&gt;O15,"3/4",IF(F23&gt;O14,"1/2",IF(F23&lt;O14,"-----"))))))))</f>
        <v>-----</v>
      </c>
      <c r="K23" s="238" t="str">
        <f>IF(F23&gt;12.956,"Qv te groot",IF(F23&gt;O28,"DN 125",IF(F23&gt;O27,"DN 100",IF(F23&gt;O26,"DN 80",IF(F23&gt;O25,"DN 65",IF(F23&gt;O24,"DN 50",IF(F23&gt;O23,"DN 40",IF(F23&lt;0.655,"n.v.t.",))))))))</f>
        <v>n.v.t.</v>
      </c>
      <c r="L23" s="245" t="str">
        <f>IF(F23&gt;240,"Qv te groot",IF(F23&gt;O34,"DN 400",IF(F23&gt;O33,"DN 350",IF(F23&gt;O32,"DN 300",IF(F23&gt;O31,"DN 250",IF(F23&gt;O30,"DN 200",IF(F23&gt;O29,"DN 150",IF(F23&lt;12.954,"n.v.t.",))))))))</f>
        <v>n.v.t.</v>
      </c>
      <c r="M23" s="184"/>
      <c r="N23" s="190" t="s">
        <v>436</v>
      </c>
      <c r="O23" s="252">
        <v>0.65500000000000003</v>
      </c>
      <c r="S23">
        <f>S25*60</f>
        <v>106.15714285714284</v>
      </c>
    </row>
    <row r="24" spans="3:21" ht="15.75" thickBot="1">
      <c r="C24" s="246"/>
      <c r="D24" s="242">
        <v>70</v>
      </c>
      <c r="E24" s="241">
        <v>50</v>
      </c>
      <c r="F24" s="240">
        <f>C24/(4200*(D24-E24))</f>
        <v>0</v>
      </c>
      <c r="G24" s="240">
        <f>F24*60</f>
        <v>0</v>
      </c>
      <c r="H24" s="239" t="str">
        <f>IF(I24="12 mm","14 mm",IF(I24="15 mm","16 mm",IF(I24="22 mm","20 mm",IF(I24="28 mm","25 mm",IF(I24="35 mm","32 mm",IF(F24&lt;0.00001,"-----"))))))</f>
        <v>-----</v>
      </c>
      <c r="I24" s="238" t="str">
        <f>IF(F24&gt;0.511,"Qv te groot",IF(F24&gt;O8,"35 mm",IF(F24&gt;O9,"28 mm",IF(F24&gt;O10,"22 mm",IF(F24&gt;O11,"15 mm",IF(F24&gt;O6,"12 mm",IF(F24&lt;0.00001,"-----")))))))</f>
        <v>-----</v>
      </c>
      <c r="J24" s="238" t="str">
        <f>IF(F24&gt;1.452,"Qv te groot",IF(F24&gt;O19,"2",IF(F24&gt;O18,"11/2",IF(F24&gt;O17,"11/4",IF(F24&gt;O16,"1",IF(F24&gt;O15,"3/4",IF(F24&gt;O14,"1/2",IF(F24&lt;O14,"-----"))))))))</f>
        <v>-----</v>
      </c>
      <c r="K24" s="238" t="str">
        <f>IF(F24&gt;12.956,"Qv te groot",IF(F24&gt;O28,"DN 125",IF(F24&gt;O27,"DN 100",IF(F24&gt;O26,"DN 80",IF(F24&gt;O25,"DN 65",IF(F24&gt;O24,"DN 50",IF(F24&gt;O23,"DN 40",IF(F24&lt;0.655,"n.v.t.",))))))))</f>
        <v>n.v.t.</v>
      </c>
      <c r="L24" s="245" t="str">
        <f>IF(F24&gt;240,"Qv te groot",IF(F24&gt;O34,"DN 400",IF(F24&gt;O33,"DN 350",IF(F24&gt;O32,"DN 300",IF(F24&gt;O31,"DN 250",IF(F24&gt;O30,"DN 200",IF(F24&gt;O29,"DN 150",IF(F24&lt;12.954,"n.v.t.",))))))))</f>
        <v>n.v.t.</v>
      </c>
      <c r="M24" s="184"/>
      <c r="N24" s="249" t="s">
        <v>435</v>
      </c>
      <c r="O24" s="191">
        <v>0.97</v>
      </c>
      <c r="R24">
        <v>2477</v>
      </c>
      <c r="S24">
        <f>R24/(T24*U24)</f>
        <v>2.9488095238095237E-2</v>
      </c>
      <c r="T24">
        <v>4200</v>
      </c>
      <c r="U24">
        <v>20</v>
      </c>
    </row>
    <row r="25" spans="3:21" ht="15.75" thickBot="1">
      <c r="C25" s="246"/>
      <c r="D25" s="242">
        <v>70</v>
      </c>
      <c r="E25" s="241">
        <v>50</v>
      </c>
      <c r="F25" s="240">
        <f>C25/(4200*(D25-E25))</f>
        <v>0</v>
      </c>
      <c r="G25" s="240">
        <f>F25*60</f>
        <v>0</v>
      </c>
      <c r="H25" s="239" t="str">
        <f>IF(I25="12 mm","14 mm",IF(I25="15 mm","16 mm",IF(I25="22 mm","20 mm",IF(I25="28 mm","25 mm",IF(I25="35 mm","32 mm",IF(F25&lt;0.00001,"-----"))))))</f>
        <v>-----</v>
      </c>
      <c r="I25" s="238" t="str">
        <f>IF(F25&gt;0.511,"Qv te groot",IF(F25&gt;O8,"35 mm",IF(F25&gt;O9,"28 mm",IF(F25&gt;O10,"22 mm",IF(F25&gt;O11,"15 mm",IF(F25&gt;O6,"12 mm",IF(F25&lt;0.00001,"-----")))))))</f>
        <v>-----</v>
      </c>
      <c r="J25" s="238" t="str">
        <f>IF(F25&gt;1.452,"Qv te groot",IF(F25&gt;O19,"2",IF(F25&gt;O18,"11/2",IF(F25&gt;O17,"11/4",IF(F25&gt;O16,"1",IF(F25&gt;O15,"3/4",IF(F25&gt;O14,"1/2",IF(F25&lt;O14,"-----"))))))))</f>
        <v>-----</v>
      </c>
      <c r="K25" s="238" t="str">
        <f>IF(F25&gt;12.956,"Qv te groot",IF(F25&gt;O28,"DN 125",IF(F25&gt;O27,"DN 100",IF(F25&gt;O26,"DN 80",IF(F25&gt;O25,"DN 65",IF(F25&gt;O24,"DN 50",IF(F25&gt;O23,"DN 40",IF(F25&lt;0.655,"n.v.t.",))))))))</f>
        <v>n.v.t.</v>
      </c>
      <c r="L25" s="245" t="str">
        <f>IF(F25&gt;240,"Qv te groot",IF(F25&gt;O34,"DN 400",IF(F25&gt;O33,"DN 350",IF(F25&gt;O32,"DN 300",IF(F25&gt;O31,"DN 250",IF(F25&gt;O30,"DN 200",IF(F25&gt;O29,"DN 150",IF(F25&lt;12.954,"n.v.t.",))))))))</f>
        <v>n.v.t.</v>
      </c>
      <c r="M25" s="184"/>
      <c r="N25" s="249" t="s">
        <v>434</v>
      </c>
      <c r="O25" s="191">
        <v>1.643</v>
      </c>
      <c r="S25">
        <f>S24*60</f>
        <v>1.7692857142857141</v>
      </c>
    </row>
    <row r="26" spans="3:21" ht="15.75" thickBot="1">
      <c r="C26" s="246"/>
      <c r="D26" s="242">
        <v>70</v>
      </c>
      <c r="E26" s="241">
        <v>50</v>
      </c>
      <c r="F26" s="240">
        <f>C26/(4200*(D26-E26))</f>
        <v>0</v>
      </c>
      <c r="G26" s="240">
        <f>F26*60</f>
        <v>0</v>
      </c>
      <c r="H26" s="239" t="str">
        <f>IF(I26="12 mm","14 mm",IF(I26="15 mm","16 mm",IF(I26="22 mm","20 mm",IF(I26="28 mm","25 mm",IF(I26="35 mm","32 mm",IF(F26&lt;0.00001,"-----"))))))</f>
        <v>-----</v>
      </c>
      <c r="I26" s="238" t="str">
        <f>IF(F26&gt;0.511,"Qv te groot",IF(F26&gt;O8,"35 mm",IF(F26&gt;O9,"28 mm",IF(F26&gt;O10,"22 mm",IF(F26&gt;O11,"15 mm",IF(F26&gt;O6,"12 mm",IF(F26&lt;0.00001,"-----")))))))</f>
        <v>-----</v>
      </c>
      <c r="J26" s="238" t="str">
        <f>IF(F26&gt;1.452,"Qv te groot",IF(F26&gt;O19,"2",IF(F26&gt;O18,"11/2",IF(F26&gt;O17,"11/4",IF(F26&gt;O16,"1",IF(F26&gt;O15,"3/4",IF(F26&gt;O14,"1/2",IF(F26&lt;O14,"-----"))))))))</f>
        <v>-----</v>
      </c>
      <c r="K26" s="238" t="str">
        <f>IF(F26&gt;12.956,"Qv te groot",IF(F26&gt;O28,"DN 125",IF(F26&gt;O27,"DN 100",IF(F26&gt;O26,"DN 80",IF(F26&gt;O25,"DN 65",IF(F26&gt;O24,"DN 50",IF(F26&gt;O23,"DN 40",IF(F26&lt;0.655,"n.v.t.",))))))))</f>
        <v>n.v.t.</v>
      </c>
      <c r="L26" s="245" t="str">
        <f>IF(F26&gt;240,"Qv te groot",IF(F26&gt;O34,"DN 400",IF(F26&gt;O33,"DN 350",IF(F26&gt;O32,"DN 300",IF(F26&gt;O31,"DN 250",IF(F26&gt;O30,"DN 200",IF(F26&gt;O29,"DN 150",IF(F26&lt;12.954,"n.v.t.",))))))))</f>
        <v>n.v.t.</v>
      </c>
      <c r="M26" s="184"/>
      <c r="N26" s="249" t="s">
        <v>433</v>
      </c>
      <c r="O26" s="251">
        <v>3.226</v>
      </c>
    </row>
    <row r="27" spans="3:21" ht="15.75" thickBot="1">
      <c r="C27" s="246"/>
      <c r="D27" s="242">
        <v>70</v>
      </c>
      <c r="E27" s="241">
        <v>50</v>
      </c>
      <c r="F27" s="240">
        <f>C27/(4200*(D27-E27))</f>
        <v>0</v>
      </c>
      <c r="G27" s="240">
        <f>F27*60</f>
        <v>0</v>
      </c>
      <c r="H27" s="239" t="str">
        <f>IF(I27="12 mm","14 mm",IF(I27="15 mm","16 mm",IF(I27="22 mm","20 mm",IF(I27="28 mm","25 mm",IF(I27="35 mm","32 mm",IF(F27&lt;0.00001,"-----"))))))</f>
        <v>-----</v>
      </c>
      <c r="I27" s="238" t="str">
        <f>IF(F27&gt;0.511,"Qv te groot",IF(F27&gt;O8,"35 mm",IF(F27&gt;O9,"28 mm",IF(F27&gt;O10,"22 mm",IF(F27&gt;O11,"15 mm",IF(F27&gt;O6,"12 mm",IF(F27&lt;0.00001,"-----")))))))</f>
        <v>-----</v>
      </c>
      <c r="J27" s="238" t="str">
        <f>IF(F27&gt;1.452,"Qv te groot",IF(F27&gt;O19,"2",IF(F27&gt;O18,"11/2",IF(F27&gt;O17,"11/4",IF(F27&gt;O16,"1",IF(F27&gt;O15,"3/4",IF(F27&gt;O14,"1/2",IF(F27&lt;O14,"-----"))))))))</f>
        <v>-----</v>
      </c>
      <c r="K27" s="238" t="str">
        <f>IF(F27&gt;12.956,"Qv te groot",IF(F27&gt;O28,"DN 125",IF(F27&gt;O27,"DN 100",IF(F27&gt;O26,"DN 80",IF(F27&gt;O25,"DN 65",IF(F27&gt;O24,"DN 50",IF(F27&gt;O23,"DN 40",IF(F27&lt;0.655,"n.v.t.",))))))))</f>
        <v>n.v.t.</v>
      </c>
      <c r="L27" s="245" t="str">
        <f>IF(F27&gt;240,"Qv te groot",IF(F27&gt;O34,"DN 400",IF(F27&gt;O33,"DN 350",IF(F27&gt;O32,"DN 300",IF(F27&gt;O31,"DN 250",IF(F27&gt;O30,"DN 200",IF(F27&gt;O29,"DN 150",IF(F27&lt;12.954,"n.v.t.",))))))))</f>
        <v>n.v.t.</v>
      </c>
      <c r="M27" s="184"/>
      <c r="N27" s="250" t="s">
        <v>432</v>
      </c>
      <c r="O27" s="248">
        <v>4.66</v>
      </c>
    </row>
    <row r="28" spans="3:21" ht="15.75" thickBot="1">
      <c r="C28" s="246"/>
      <c r="D28" s="242">
        <v>70</v>
      </c>
      <c r="E28" s="241">
        <v>50</v>
      </c>
      <c r="F28" s="240">
        <f>C28/(4200*(D28-E28))</f>
        <v>0</v>
      </c>
      <c r="G28" s="240">
        <f>F28*60</f>
        <v>0</v>
      </c>
      <c r="H28" s="239" t="str">
        <f>IF(I28="12 mm","14 mm",IF(I28="15 mm","16 mm",IF(I28="22 mm","20 mm",IF(I28="28 mm","25 mm",IF(I28="35 mm","32 mm",IF(F28&lt;0.00001,"-----"))))))</f>
        <v>-----</v>
      </c>
      <c r="I28" s="238" t="str">
        <f>IF(F28&gt;0.511,"Qv te groot",IF(F28&gt;O8,"35 mm",IF(F28&gt;O9,"28 mm",IF(F28&gt;O10,"22 mm",IF(F28&gt;O11,"15 mm",IF(F28&gt;O6,"12 mm",IF(F28&lt;0.00001,"-----")))))))</f>
        <v>-----</v>
      </c>
      <c r="J28" s="238" t="str">
        <f>IF(F28&gt;1.452,"Qv te groot",IF(F28&gt;O19,"2",IF(F28&gt;O18,"11/2",IF(F28&gt;O17,"11/4",IF(F28&gt;O16,"1",IF(F28&gt;O15,"3/4",IF(F28&gt;O14,"1/2",IF(F28&lt;O14,"-----"))))))))</f>
        <v>-----</v>
      </c>
      <c r="K28" s="238" t="str">
        <f>IF(F28&gt;12.956,"Qv te groot",IF(F28&gt;O28,"DN 125",IF(F28&gt;O27,"DN 100",IF(F28&gt;O26,"DN 80",IF(F28&gt;O25,"DN 65",IF(F28&gt;O24,"DN 50",IF(F28&gt;O23,"DN 40",IF(F28&lt;0.655,"n.v.t.",))))))))</f>
        <v>n.v.t.</v>
      </c>
      <c r="L28" s="245" t="str">
        <f>IF(F28&gt;240,"Qv te groot",IF(F28&gt;O34,"DN 400",IF(F28&gt;O33,"DN 350",IF(F28&gt;O32,"DN 300",IF(F28&gt;O31,"DN 250",IF(F28&gt;O30,"DN 200",IF(F28&gt;O29,"DN 150",IF(F28&lt;12.954,"n.v.t.",))))))))</f>
        <v>n.v.t.</v>
      </c>
      <c r="M28" s="184"/>
      <c r="N28" s="249" t="s">
        <v>431</v>
      </c>
      <c r="O28" s="248">
        <v>8.14</v>
      </c>
    </row>
    <row r="29" spans="3:21" ht="15.75" thickBot="1">
      <c r="C29" s="246"/>
      <c r="D29" s="242">
        <v>70</v>
      </c>
      <c r="E29" s="241">
        <v>50</v>
      </c>
      <c r="F29" s="240">
        <f>C29/(4200*(D29-E29))</f>
        <v>0</v>
      </c>
      <c r="G29" s="240">
        <f>F29*60</f>
        <v>0</v>
      </c>
      <c r="H29" s="239" t="str">
        <f>IF(I29="12 mm","14 mm",IF(I29="15 mm","16 mm",IF(I29="22 mm","20 mm",IF(I29="28 mm","25 mm",IF(I29="35 mm","32 mm",IF(F29&lt;0.00001,"-----"))))))</f>
        <v>-----</v>
      </c>
      <c r="I29" s="238" t="str">
        <f>IF(F29&gt;0.511,"Qv te groot",IF(F29&gt;O8,"35 mm",IF(F29&gt;O9,"28 mm",IF(F29&gt;O10,"22 mm",IF(F29&gt;O11,"15 mm",IF(F29&gt;O6,"12 mm",IF(F29&lt;0.00001,"-----")))))))</f>
        <v>-----</v>
      </c>
      <c r="J29" s="238" t="str">
        <f>IF(F29&gt;1.452,"Qv te groot",IF(F29&gt;O19,"2",IF(F29&gt;O18,"11/2",IF(F29&gt;O17,"11/4",IF(F29&gt;O16,"1",IF(F29&gt;O15,"3/4",IF(F29&gt;O14,"1/2",IF(F29&lt;O14,"-----"))))))))</f>
        <v>-----</v>
      </c>
      <c r="K29" s="238" t="str">
        <f>IF(F29&gt;12.956,"Qv te groot",IF(F29&gt;O28,"DN 125",IF(F29&gt;O27,"DN 100",IF(F29&gt;O26,"DN 80",IF(F29&gt;O25,"DN 65",IF(F29&gt;O24,"DN 50",IF(F29&gt;O23,"DN 40",IF(F29&lt;0.655,"n.v.t.",))))))))</f>
        <v>n.v.t.</v>
      </c>
      <c r="L29" s="245" t="str">
        <f>IF(F29&gt;240,"Qv te groot",IF(F29&gt;O34,"DN 400",IF(F29&gt;O33,"DN 350",IF(F29&gt;O32,"DN 300",IF(F29&gt;O31,"DN 250",IF(F29&gt;O30,"DN 200",IF(F29&gt;O29,"DN 150",IF(F29&lt;12.954,"n.v.t.",))))))))</f>
        <v>n.v.t.</v>
      </c>
      <c r="M29" s="184"/>
      <c r="N29" s="249" t="s">
        <v>430</v>
      </c>
      <c r="O29" s="248">
        <v>12.955</v>
      </c>
    </row>
    <row r="30" spans="3:21" ht="15.75" thickBot="1">
      <c r="C30" s="246"/>
      <c r="D30" s="242">
        <v>70</v>
      </c>
      <c r="E30" s="241">
        <v>50</v>
      </c>
      <c r="F30" s="240">
        <f>C30/(4200*(D30-E30))</f>
        <v>0</v>
      </c>
      <c r="G30" s="240">
        <f>F30*60</f>
        <v>0</v>
      </c>
      <c r="H30" s="239" t="str">
        <f>IF(I30="12 mm","14 mm",IF(I30="15 mm","16 mm",IF(I30="22 mm","20 mm",IF(I30="28 mm","25 mm",IF(I30="35 mm","32 mm",IF(F30&lt;0.00001,"-----"))))))</f>
        <v>-----</v>
      </c>
      <c r="I30" s="238" t="str">
        <f>IF(F30&gt;0.511,"Qv te groot",IF(F30&gt;O8,"35 mm",IF(F30&gt;O9,"28 mm",IF(F30&gt;O10,"22 mm",IF(F30&gt;O11,"15 mm",IF(F30&gt;O6,"12 mm",IF(F30&lt;0.00001,"-----")))))))</f>
        <v>-----</v>
      </c>
      <c r="J30" s="238" t="str">
        <f>IF(F30&gt;1.452,"Qv te groot",IF(F30&gt;O19,"2",IF(F30&gt;O18,"11/2",IF(F30&gt;O17,"11/4",IF(F30&gt;O16,"1",IF(F30&gt;O15,"3/4",IF(F30&gt;O14,"1/2",IF(F30&lt;O14,"-----"))))))))</f>
        <v>-----</v>
      </c>
      <c r="K30" s="238" t="str">
        <f>IF(F30&gt;12.956,"Qv te groot",IF(F30&gt;O28,"DN 125",IF(F30&gt;O27,"DN 100",IF(F30&gt;O26,"DN 80",IF(F30&gt;O25,"DN 65",IF(F30&gt;O24,"DN 50",IF(F30&gt;O23,"DN 40",IF(F30&lt;0.655,"n.v.t.",))))))))</f>
        <v>n.v.t.</v>
      </c>
      <c r="L30" s="245" t="str">
        <f>IF(F30&gt;240,"Qv te groot",IF(F30&gt;O34,"DN 400",IF(F30&gt;O33,"DN 350",IF(F30&gt;O32,"DN 300",IF(F30&gt;O31,"DN 250",IF(F30&gt;O30,"DN 200",IF(F30&gt;O29,"DN 150",IF(F30&lt;12.954,"n.v.t.",))))))))</f>
        <v>n.v.t.</v>
      </c>
      <c r="M30" s="184"/>
      <c r="N30" s="247" t="s">
        <v>429</v>
      </c>
      <c r="O30" s="248">
        <v>17.308</v>
      </c>
    </row>
    <row r="31" spans="3:21" ht="15.75" thickBot="1">
      <c r="C31" s="246"/>
      <c r="D31" s="242">
        <v>70</v>
      </c>
      <c r="E31" s="241">
        <v>50</v>
      </c>
      <c r="F31" s="240">
        <f>C31/(4200*(D31-E31))</f>
        <v>0</v>
      </c>
      <c r="G31" s="240">
        <f>F31*60</f>
        <v>0</v>
      </c>
      <c r="H31" s="239" t="str">
        <f>IF(I31="12 mm","14 mm",IF(I31="15 mm","16 mm",IF(I31="22 mm","20 mm",IF(I31="28 mm","25 mm",IF(I31="35 mm","32 mm",IF(F31&lt;0.00001,"-----"))))))</f>
        <v>-----</v>
      </c>
      <c r="I31" s="238" t="str">
        <f>IF(F31&gt;0.511,"Qv te groot",IF(F31&gt;O8,"35 mm",IF(F31&gt;O9,"28 mm",IF(F31&gt;O10,"22 mm",IF(F31&gt;O11,"15 mm",IF(F31&gt;O6,"12 mm",IF(F31&lt;0.00001,"-----")))))))</f>
        <v>-----</v>
      </c>
      <c r="J31" s="238" t="str">
        <f>IF(F31&gt;1.452,"Qv te groot",IF(F31&gt;O19,"2",IF(F31&gt;O18,"11/2",IF(F31&gt;O17,"11/4",IF(F31&gt;O16,"1",IF(F31&gt;O15,"3/4",IF(F31&gt;O14,"1/2",IF(F31&lt;O14,"-----"))))))))</f>
        <v>-----</v>
      </c>
      <c r="K31" s="238" t="str">
        <f>IF(F31&gt;12.956,"Qv te groot",IF(F31&gt;O28,"DN 125",IF(F31&gt;O27,"DN 100",IF(F31&gt;O26,"DN 80",IF(F31&gt;O25,"DN 65",IF(F31&gt;O24,"DN 50",IF(F31&gt;O23,"DN 40",IF(F31&lt;0.655,"n.v.t.",))))))))</f>
        <v>n.v.t.</v>
      </c>
      <c r="L31" s="245" t="str">
        <f>IF(F31&gt;240,"Qv te groot",IF(F31&gt;O34,"DN 400",IF(F31&gt;O33,"DN 350",IF(F31&gt;O32,"DN 300",IF(F31&gt;O31,"DN 250",IF(F31&gt;O30,"DN 200",IF(F31&gt;O29,"DN 150",IF(F31&lt;12.954,"n.v.t.",))))))))</f>
        <v>n.v.t.</v>
      </c>
      <c r="M31" s="184"/>
      <c r="N31" s="247" t="s">
        <v>428</v>
      </c>
      <c r="O31" s="248">
        <v>40.466999999999999</v>
      </c>
    </row>
    <row r="32" spans="3:21" ht="15.75" thickBot="1">
      <c r="C32" s="246"/>
      <c r="D32" s="242">
        <v>70</v>
      </c>
      <c r="E32" s="241">
        <v>50</v>
      </c>
      <c r="F32" s="240">
        <f>C32/(4200*(D32-E32))</f>
        <v>0</v>
      </c>
      <c r="G32" s="240">
        <f>F32*60</f>
        <v>0</v>
      </c>
      <c r="H32" s="239" t="str">
        <f>IF(I32="12 mm","14 mm",IF(I32="15 mm","16 mm",IF(I32="22 mm","20 mm",IF(I32="28 mm","25 mm",IF(I32="35 mm","32 mm",IF(F32&lt;0.00001,"-----"))))))</f>
        <v>-----</v>
      </c>
      <c r="I32" s="238" t="str">
        <f>IF(F32&gt;0.511,"Qv te groot",IF(F32&gt;O8,"35 mm",IF(F32&gt;O9,"28 mm",IF(F32&gt;O10,"22 mm",IF(F32&gt;O11,"15 mm",IF(F32&gt;O6,"12 mm",IF(F32&lt;0.00001,"-----")))))))</f>
        <v>-----</v>
      </c>
      <c r="J32" s="238" t="str">
        <f>IF(F32&gt;1.452,"Qv te groot",IF(F32&gt;O19,"2",IF(F32&gt;O18,"11/2",IF(F32&gt;O17,"11/4",IF(F32&gt;O16,"1",IF(F32&gt;O15,"3/4",IF(F32&gt;O14,"1/2",IF(F32&lt;O14,"-----"))))))))</f>
        <v>-----</v>
      </c>
      <c r="K32" s="238" t="str">
        <f>IF(F32&gt;12.956,"Qv te groot",IF(F32&gt;O28,"DN 125",IF(F32&gt;O27,"DN 100",IF(F32&gt;O26,"DN 80",IF(F32&gt;O25,"DN 65",IF(F32&gt;O24,"DN 50",IF(F32&gt;O23,"DN 40",IF(F32&lt;0.655,"n.v.t.",))))))))</f>
        <v>n.v.t.</v>
      </c>
      <c r="L32" s="245" t="str">
        <f>IF(F32&gt;240,"Qv te groot",IF(F32&gt;O34,"DN 400",IF(F32&gt;O33,"DN 350",IF(F32&gt;O32,"DN 300",IF(F32&gt;O31,"DN 250",IF(F32&gt;O30,"DN 200",IF(F32&gt;O29,"DN 150",IF(F32&lt;12.954,"n.v.t.",))))))))</f>
        <v>n.v.t.</v>
      </c>
      <c r="M32" s="184"/>
      <c r="N32" s="247" t="s">
        <v>427</v>
      </c>
      <c r="O32" s="191">
        <v>80.344999999999999</v>
      </c>
    </row>
    <row r="33" spans="3:17" ht="15.75" thickBot="1">
      <c r="C33" s="246"/>
      <c r="D33" s="242">
        <v>70</v>
      </c>
      <c r="E33" s="241">
        <v>50</v>
      </c>
      <c r="F33" s="240">
        <f>C33/(4200*(D33-E33))</f>
        <v>0</v>
      </c>
      <c r="G33" s="240">
        <f>F33*60</f>
        <v>0</v>
      </c>
      <c r="H33" s="239" t="str">
        <f>IF(I33="12 mm","14 mm",IF(I33="15 mm","16 mm",IF(I33="22 mm","20 mm",IF(I33="28 mm","25 mm",IF(I33="35 mm","32 mm",IF(F33&lt;0.00001,"-----"))))))</f>
        <v>-----</v>
      </c>
      <c r="I33" s="238" t="str">
        <f>IF(F33&gt;0.511,"Qv te groot",IF(F33&gt;O8,"35 mm",IF(F33&gt;O9,"28 mm",IF(F33&gt;O10,"22 mm",IF(F33&gt;O11,"15 mm",IF(F33&gt;O6,"12 mm",IF(F33&lt;0.00001,"-----")))))))</f>
        <v>-----</v>
      </c>
      <c r="J33" s="238" t="str">
        <f>IF(F33&gt;1.452,"Qv te groot",IF(F33&gt;O19,"2",IF(F33&gt;O18,"11/2",IF(F33&gt;O17,"11/4",IF(F33&gt;O16,"1",IF(F33&gt;O15,"3/4",IF(F33&gt;O14,"1/2",IF(F33&lt;O14,"-----"))))))))</f>
        <v>-----</v>
      </c>
      <c r="K33" s="238" t="str">
        <f>IF(F33&gt;12.956,"Qv te groot",IF(F33&gt;O28,"DN 125",IF(F33&gt;O27,"DN 100",IF(F33&gt;O26,"DN 80",IF(F33&gt;O25,"DN 65",IF(F33&gt;O24,"DN 50",IF(F33&gt;O23,"DN 40",IF(F33&lt;0.655,"n.v.t.",))))))))</f>
        <v>n.v.t.</v>
      </c>
      <c r="L33" s="245" t="str">
        <f>IF(F33&gt;240,"Qv te groot",IF(F33&gt;O34,"DN 400",IF(F33&gt;O33,"DN 350",IF(F33&gt;O32,"DN 300",IF(F33&gt;O31,"DN 250",IF(F33&gt;O30,"DN 200",IF(F33&gt;O29,"DN 150",IF(F33&lt;12.954,"n.v.t.",))))))))</f>
        <v>n.v.t.</v>
      </c>
      <c r="M33" s="184"/>
      <c r="N33" s="247" t="s">
        <v>426</v>
      </c>
      <c r="O33" s="191">
        <v>127</v>
      </c>
    </row>
    <row r="34" spans="3:17" ht="15.75" thickBot="1">
      <c r="C34" s="246"/>
      <c r="D34" s="242">
        <v>70</v>
      </c>
      <c r="E34" s="241">
        <v>50</v>
      </c>
      <c r="F34" s="240">
        <f>C34/(4200*(D34-E34))</f>
        <v>0</v>
      </c>
      <c r="G34" s="240">
        <f>F34*60</f>
        <v>0</v>
      </c>
      <c r="H34" s="239" t="str">
        <f>IF(I34="12 mm","14 mm",IF(I34="15 mm","16 mm",IF(I34="22 mm","20 mm",IF(I34="28 mm","25 mm",IF(I34="35 mm","32 mm",IF(F34&lt;0.00001,"-----"))))))</f>
        <v>-----</v>
      </c>
      <c r="I34" s="238" t="str">
        <f>IF(F34&gt;0.511,"Qv te groot",IF(F34&gt;O8,"35 mm",IF(F34&gt;O9,"28 mm",IF(F34&gt;O10,"22 mm",IF(F34&gt;O11,"15 mm",IF(F34&gt;O6,"12 mm",IF(F34&lt;0.00001,"-----")))))))</f>
        <v>-----</v>
      </c>
      <c r="J34" s="238" t="str">
        <f>IF(F34&gt;1.452,"Qv te groot",IF(F34&gt;O19,"2",IF(F34&gt;O18,"11/2",IF(F34&gt;O17,"11/4",IF(F34&gt;O16,"1",IF(F34&gt;O15,"3/4",IF(F34&gt;O14,"1/2",IF(F34&lt;O14,"-----"))))))))</f>
        <v>-----</v>
      </c>
      <c r="K34" s="238" t="str">
        <f>IF(F34&gt;12.956,"Qv te groot",IF(F34&gt;O28,"DN 125",IF(F34&gt;O27,"DN 100",IF(F34&gt;O26,"DN 80",IF(F34&gt;O25,"DN 65",IF(F34&gt;O24,"DN 50",IF(F34&gt;O23,"DN 40",IF(F34&lt;0.655,"n.v.t.",))))))))</f>
        <v>n.v.t.</v>
      </c>
      <c r="L34" s="245" t="str">
        <f>IF(F34&gt;240,"Qv te groot",IF(F34&gt;O34,"DN 400",IF(F34&gt;O33,"DN 350",IF(F34&gt;O32,"DN 300",IF(F34&gt;O31,"DN 250",IF(F34&gt;O30,"DN 200",IF(F34&gt;O29,"DN 150",IF(F34&lt;12.954,"n.v.t.",))))))))</f>
        <v>n.v.t.</v>
      </c>
      <c r="M34" s="184"/>
      <c r="N34" s="247" t="s">
        <v>425</v>
      </c>
      <c r="O34" s="191">
        <v>190</v>
      </c>
    </row>
    <row r="35" spans="3:17" ht="15.75" thickBot="1">
      <c r="C35" s="246"/>
      <c r="D35" s="242">
        <v>70</v>
      </c>
      <c r="E35" s="241">
        <v>50</v>
      </c>
      <c r="F35" s="240">
        <f>C35/(4200*(D35-E35))</f>
        <v>0</v>
      </c>
      <c r="G35" s="240">
        <f>F35*60</f>
        <v>0</v>
      </c>
      <c r="H35" s="239" t="str">
        <f>IF(I35="12 mm","14 mm",IF(I35="15 mm","16 mm",IF(I35="22 mm","20 mm",IF(I35="28 mm","25 mm",IF(I35="35 mm","32 mm",IF(F35&lt;0.00001,"-----"))))))</f>
        <v>-----</v>
      </c>
      <c r="I35" s="238" t="str">
        <f>IF(F35&gt;0.511,"Qv te groot",IF(F35&gt;O8,"35 mm",IF(F35&gt;O9,"28 mm",IF(F35&gt;O10,"22 mm",IF(F35&gt;O11,"15 mm",IF(F35&gt;O6,"12 mm",IF(F35&lt;0.00001,"-----")))))))</f>
        <v>-----</v>
      </c>
      <c r="J35" s="238" t="str">
        <f>IF(F35&gt;1.452,"Qv te groot",IF(F35&gt;O19,"2",IF(F35&gt;O18,"11/2",IF(F35&gt;O17,"11/4",IF(F35&gt;O16,"1",IF(F35&gt;O15,"3/4",IF(F35&gt;O14,"1/2",IF(F35&lt;O14,"-----"))))))))</f>
        <v>-----</v>
      </c>
      <c r="K35" s="238" t="str">
        <f>IF(F35&gt;12.956,"Qv te groot",IF(F35&gt;O28,"DN 125",IF(F35&gt;O27,"DN 100",IF(F35&gt;O26,"DN 80",IF(F35&gt;O25,"DN 65",IF(F35&gt;O24,"DN 50",IF(F35&gt;O23,"DN 40",IF(F35&lt;0.655,"n.v.t.",))))))))</f>
        <v>n.v.t.</v>
      </c>
      <c r="L35" s="245" t="str">
        <f>IF(F35&gt;240,"Qv te groot",IF(F35&gt;O34,"DN 400",IF(F35&gt;O33,"DN 350",IF(F35&gt;O32,"DN 300",IF(F35&gt;O31,"DN 250",IF(F35&gt;O30,"DN 200",IF(F35&gt;O29,"DN 150",IF(F35&lt;12.954,"n.v.t.",))))))))</f>
        <v>n.v.t.</v>
      </c>
      <c r="M35" s="184"/>
      <c r="N35" s="244" t="s">
        <v>424</v>
      </c>
      <c r="O35" s="193">
        <v>240</v>
      </c>
    </row>
    <row r="36" spans="3:17" ht="15.75" thickBot="1">
      <c r="C36" s="243"/>
      <c r="D36" s="242">
        <v>70</v>
      </c>
      <c r="E36" s="241">
        <v>50</v>
      </c>
      <c r="F36" s="240">
        <f>C36/(4200*(D36-E36))</f>
        <v>0</v>
      </c>
      <c r="G36" s="240">
        <f>F36*60</f>
        <v>0</v>
      </c>
      <c r="H36" s="239" t="str">
        <f>IF(I36="12 mm","14 mm",IF(I36="15 mm","16 mm",IF(I36="22 mm","20 mm",IF(I36="28 mm","25 mm",IF(I36="35 mm","32 mm",IF(F36&lt;0.00001,"-----"))))))</f>
        <v>-----</v>
      </c>
      <c r="I36" s="238" t="str">
        <f>IF(F36&gt;0.511,"Qv te groot",IF(F36&gt;O8,"35 mm",IF(F36&gt;O9,"28 mm",IF(F36&gt;O10,"22 mm",IF(F36&gt;O11,"15 mm",IF(F36&gt;O6,"12 mm",IF(F36&lt;0.00001,"-----")))))))</f>
        <v>-----</v>
      </c>
      <c r="J36" s="238" t="str">
        <f>IF(F36&gt;1.452,"Qv te groot",IF(F36&gt;O19,"2",IF(F36&gt;O18,"11/2",IF(F36&gt;O17,"11/4",IF(F36&gt;O16,"1",IF(F36&gt;O15,"3/4",IF(F36&gt;O14,"1/2",IF(F36&lt;O14,"-----"))))))))</f>
        <v>-----</v>
      </c>
      <c r="K36" s="238" t="str">
        <f>IF(F36&gt;12.956,"Qv te groot",IF(F36&gt;O28,"DN 125",IF(F36&gt;O27,"DN 100",IF(F36&gt;O26,"DN 80",IF(F36&gt;O25,"DN 65",IF(F36&gt;O24,"DN 50",IF(F36&gt;O23,"DN 40",IF(F36&lt;0.655,"n.v.t.",))))))))</f>
        <v>n.v.t.</v>
      </c>
      <c r="L36" s="237" t="str">
        <f>IF(F36&gt;240,"Qv te groot",IF(F36&gt;O34,"DN 400",IF(F36&gt;O33,"DN 350",IF(F36&gt;O32,"DN 300",IF(F36&gt;O31,"DN 250",IF(F36&gt;O30,"DN 200",IF(F36&gt;O29,"DN 150",IF(F36&lt;12.954,"n.v.t.",))))))))</f>
        <v>n.v.t.</v>
      </c>
      <c r="M36" s="184"/>
      <c r="N36" s="184"/>
      <c r="O36" s="184"/>
    </row>
    <row r="37" spans="3:17">
      <c r="C37" s="35"/>
      <c r="D37" s="35"/>
      <c r="E37" s="35"/>
      <c r="F37" s="35"/>
      <c r="G37" s="35"/>
      <c r="H37" s="35"/>
      <c r="I37" s="35"/>
      <c r="J37" s="35"/>
      <c r="K37" s="35"/>
      <c r="L37" s="64"/>
    </row>
    <row r="38" spans="3:17">
      <c r="C38" s="236"/>
      <c r="D38" s="236"/>
      <c r="E38" s="64"/>
      <c r="F38" s="236"/>
      <c r="G38" s="236"/>
      <c r="H38" s="64"/>
      <c r="I38" s="236"/>
      <c r="J38" s="236"/>
      <c r="K38" s="236"/>
      <c r="L38" s="236"/>
    </row>
    <row r="39" spans="3:17">
      <c r="C39" s="147"/>
      <c r="D39" s="235"/>
      <c r="E39" s="64"/>
      <c r="F39" s="233"/>
      <c r="G39" s="235"/>
      <c r="H39" s="64"/>
      <c r="I39" s="147"/>
      <c r="J39" s="234"/>
      <c r="K39" s="147"/>
      <c r="L39" s="234"/>
      <c r="P39" s="184"/>
      <c r="Q39" s="184"/>
    </row>
    <row r="40" spans="3:17">
      <c r="C40" s="231"/>
      <c r="D40" s="231"/>
      <c r="E40" s="64"/>
      <c r="F40" s="231"/>
      <c r="G40" s="231"/>
      <c r="H40" s="64"/>
      <c r="I40" s="231"/>
      <c r="J40" s="231"/>
      <c r="K40" s="231"/>
      <c r="L40" s="232"/>
    </row>
    <row r="41" spans="3:17">
      <c r="C41" s="231"/>
      <c r="D41" s="231"/>
      <c r="E41" s="64"/>
      <c r="F41" s="231"/>
      <c r="G41" s="231"/>
      <c r="H41" s="64"/>
      <c r="I41" s="231"/>
      <c r="J41" s="231"/>
      <c r="K41" s="231"/>
      <c r="L41" s="232"/>
    </row>
    <row r="42" spans="3:17">
      <c r="C42" s="233"/>
      <c r="D42" s="233"/>
      <c r="E42" s="64"/>
      <c r="F42" s="233"/>
      <c r="G42" s="233"/>
      <c r="H42" s="64"/>
      <c r="I42" s="231"/>
      <c r="J42" s="233"/>
      <c r="K42" s="231"/>
      <c r="L42" s="231"/>
    </row>
    <row r="43" spans="3:17">
      <c r="C43" s="231"/>
      <c r="D43" s="231"/>
      <c r="E43" s="64"/>
      <c r="F43" s="231"/>
      <c r="G43" s="231"/>
      <c r="H43" s="64"/>
      <c r="I43" s="233"/>
      <c r="J43" s="232"/>
      <c r="K43" s="231"/>
      <c r="L43" s="231"/>
    </row>
    <row r="44" spans="3:17">
      <c r="C44" s="231"/>
      <c r="D44" s="231"/>
      <c r="E44" s="64"/>
      <c r="F44" s="231"/>
      <c r="G44" s="231"/>
      <c r="H44" s="64"/>
      <c r="I44" s="231"/>
      <c r="J44" s="232"/>
      <c r="K44" s="231"/>
      <c r="L44" s="231"/>
    </row>
    <row r="45" spans="3:17">
      <c r="C45" s="64"/>
      <c r="D45" s="64"/>
      <c r="E45" s="64"/>
      <c r="F45" s="231"/>
      <c r="G45" s="231"/>
      <c r="H45" s="64"/>
      <c r="I45" s="231"/>
      <c r="J45" s="232"/>
      <c r="K45" s="231"/>
      <c r="L45" s="231"/>
    </row>
    <row r="46" spans="3:17">
      <c r="C46" s="64"/>
      <c r="D46" s="64"/>
      <c r="E46" s="64"/>
      <c r="F46" s="64"/>
      <c r="G46" s="64"/>
      <c r="H46" s="64"/>
      <c r="I46" s="64"/>
      <c r="J46" s="64"/>
    </row>
    <row r="47" spans="3:17">
      <c r="C47" s="64"/>
      <c r="D47" s="64"/>
      <c r="E47" s="64"/>
      <c r="F47" s="64"/>
      <c r="G47" s="64"/>
      <c r="H47" s="64"/>
      <c r="I47" s="64"/>
      <c r="J47" s="64"/>
    </row>
  </sheetData>
  <sheetProtection algorithmName="SHA-512" hashValue="ObLSr9B6YASrql5s5Lz72QB3HhdAtBi/60KkUl2S6JEedz9zknCr/b/vAKUHiko0R9fm8AjSqWOsR8THfspP1g==" saltValue="mhbk/L0oUxbx4Y9pObQ5sA==" spinCount="100000" sheet="1" objects="1" scenarios="1"/>
  <mergeCells count="9">
    <mergeCell ref="Q5:R5"/>
    <mergeCell ref="C3:L3"/>
    <mergeCell ref="N5:O5"/>
    <mergeCell ref="K38:L38"/>
    <mergeCell ref="I38:J38"/>
    <mergeCell ref="F38:G38"/>
    <mergeCell ref="C38:D38"/>
    <mergeCell ref="N13:O13"/>
    <mergeCell ref="N22:O22"/>
  </mergeCells>
  <hyperlinks>
    <hyperlink ref="A3" location="Materiaalkosten!A1" display="Materriaalkosten"/>
    <hyperlink ref="A4" location="'Uren berekenen'!A1" display="Urenberekening"/>
    <hyperlink ref="A5" location="Offerte!A1" display="Offerte"/>
    <hyperlink ref="A6" location="Warmteverliesberekening!A1" display="Warmteverliesberekening"/>
    <hyperlink ref="A7" location="Leidingdiameters!A1" display="Leidingdiameters"/>
  </hyperlink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Materiaalkosten</vt:lpstr>
      <vt:lpstr>Uren berekenen</vt:lpstr>
      <vt:lpstr>Offerte</vt:lpstr>
      <vt:lpstr>Warmteverliesberekening</vt:lpstr>
      <vt:lpstr>Leidingdiameters</vt:lpstr>
      <vt:lpstr>Materiaalkosten!Afdrukbereik</vt:lpstr>
      <vt:lpstr>Offerte!Afdrukbereik</vt:lpstr>
      <vt:lpstr>'Uren berekenen'!Afdrukbereik</vt:lpstr>
      <vt:lpstr>Materiaalkosten!invoiceDescription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Kooij</dc:creator>
  <cp:keywords/>
  <dc:description/>
  <cp:lastModifiedBy>Kooij, Wouter</cp:lastModifiedBy>
  <cp:revision/>
  <dcterms:created xsi:type="dcterms:W3CDTF">2020-01-17T17:51:16Z</dcterms:created>
  <dcterms:modified xsi:type="dcterms:W3CDTF">2020-01-20T13:02:49Z</dcterms:modified>
  <cp:category/>
  <cp:contentStatus/>
</cp:coreProperties>
</file>